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FFT FTP Predictor" sheetId="1" r:id="rId1"/>
  </sheets>
  <definedNames>
    <definedName name="solver_adj" localSheetId="0" hidden="1">'FFT FTP Predictor'!$O$50:$O$54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'FFT FTP Predictor'!$Q$92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C18" authorId="0">
      <text>
        <r>
          <rPr>
            <b/>
            <sz val="9"/>
            <rFont val="Tahoma"/>
            <family val="2"/>
          </rPr>
          <t>1=rarely; 
2=sometimes; 
3=regularly
SPECIAL CODES...
0=First ever 60min ride/test!
4=Professional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>1=Male
2=Female</t>
        </r>
      </text>
    </comment>
    <comment ref="C21" authorId="0">
      <text>
        <r>
          <rPr>
            <b/>
            <sz val="9"/>
            <rFont val="Tahoma"/>
            <family val="2"/>
          </rPr>
          <t>This is the result of your power during your best 20m effort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<sst xmlns="http://schemas.openxmlformats.org/spreadsheetml/2006/main" count="128" uniqueCount="90">
  <si>
    <t>e</t>
  </si>
  <si>
    <t>Duration(s)</t>
  </si>
  <si>
    <t>Prediction Upper</t>
  </si>
  <si>
    <t>Prediction Lower</t>
  </si>
  <si>
    <t>Difference</t>
  </si>
  <si>
    <t>Enter TIME(m)</t>
  </si>
  <si>
    <t>multiplier#1</t>
  </si>
  <si>
    <t>multiplier#2</t>
  </si>
  <si>
    <t>multiplier#3</t>
  </si>
  <si>
    <t>seconds</t>
  </si>
  <si>
    <t>mins</t>
  </si>
  <si>
    <t>Age</t>
  </si>
  <si>
    <t>Correction3</t>
  </si>
  <si>
    <t>FEMALE</t>
  </si>
  <si>
    <t>MALE</t>
  </si>
  <si>
    <t>Actual Diff (vs lower predict)</t>
  </si>
  <si>
    <t>Predictor Power MALE</t>
  </si>
  <si>
    <t>Predictor Power FEMALE</t>
  </si>
  <si>
    <t>Prediction Upper 20m</t>
  </si>
  <si>
    <t>Prediction Lower 20m</t>
  </si>
  <si>
    <t>Prediction Upper 60m</t>
  </si>
  <si>
    <t>Prediction Lower 60m</t>
  </si>
  <si>
    <t>CorrectionM</t>
  </si>
  <si>
    <t>CorrectionMALE</t>
  </si>
  <si>
    <t>CorrectionFEMALE</t>
  </si>
  <si>
    <t>Correction2MSQ</t>
  </si>
  <si>
    <t>Correction2FSQ</t>
  </si>
  <si>
    <t>watts</t>
  </si>
  <si>
    <t>lower</t>
  </si>
  <si>
    <t>a.</t>
  </si>
  <si>
    <t>b.</t>
  </si>
  <si>
    <t>c.</t>
  </si>
  <si>
    <t>d.</t>
  </si>
  <si>
    <t>CorrectionF</t>
  </si>
  <si>
    <t>kg</t>
  </si>
  <si>
    <t>watts/kg (CP20)</t>
  </si>
  <si>
    <t>lbs</t>
  </si>
  <si>
    <t>watts/kg (CP60)</t>
  </si>
  <si>
    <t>f.</t>
  </si>
  <si>
    <t>&lt; 55</t>
  </si>
  <si>
    <t>56-75</t>
  </si>
  <si>
    <t>76-90</t>
  </si>
  <si>
    <t>91-105</t>
  </si>
  <si>
    <t>106-120</t>
  </si>
  <si>
    <t>121-150</t>
  </si>
  <si>
    <t>`</t>
  </si>
  <si>
    <t>&gt;&gt;&gt;</t>
  </si>
  <si>
    <t>g.</t>
  </si>
  <si>
    <r>
      <rPr>
        <b/>
        <sz val="18"/>
        <color indexed="8"/>
        <rFont val="宋体"/>
        <family val="0"/>
      </rPr>
      <t>骑行家</t>
    </r>
    <r>
      <rPr>
        <b/>
        <sz val="18"/>
        <color indexed="8"/>
        <rFont val="Source Sans Pro"/>
        <family val="2"/>
      </rPr>
      <t xml:space="preserve">20m=&gt;60m FTP </t>
    </r>
    <r>
      <rPr>
        <b/>
        <sz val="18"/>
        <color indexed="8"/>
        <rFont val="宋体"/>
        <family val="0"/>
      </rPr>
      <t>计算器</t>
    </r>
  </si>
  <si>
    <r>
      <rPr>
        <b/>
        <sz val="12"/>
        <color indexed="8"/>
        <rFont val="宋体"/>
        <family val="0"/>
      </rPr>
      <t>你的性别（</t>
    </r>
    <r>
      <rPr>
        <b/>
        <sz val="12"/>
        <color indexed="8"/>
        <rFont val="Source Sans Pro"/>
        <family val="2"/>
      </rPr>
      <t>1</t>
    </r>
    <r>
      <rPr>
        <b/>
        <sz val="12"/>
        <color indexed="8"/>
        <rFont val="宋体"/>
        <family val="0"/>
      </rPr>
      <t>为男性，</t>
    </r>
    <r>
      <rPr>
        <b/>
        <sz val="12"/>
        <color indexed="8"/>
        <rFont val="Source Sans Pro"/>
        <family val="2"/>
      </rPr>
      <t>2</t>
    </r>
    <r>
      <rPr>
        <b/>
        <sz val="12"/>
        <color indexed="8"/>
        <rFont val="宋体"/>
        <family val="0"/>
      </rPr>
      <t>为女性）</t>
    </r>
    <r>
      <rPr>
        <b/>
        <sz val="12"/>
        <color indexed="8"/>
        <rFont val="Source Sans Pro"/>
        <family val="2"/>
      </rPr>
      <t xml:space="preserve">  </t>
    </r>
  </si>
  <si>
    <t>你的体重（可选项）</t>
  </si>
  <si>
    <t>你的年龄</t>
  </si>
  <si>
    <r>
      <rPr>
        <b/>
        <sz val="12"/>
        <color indexed="8"/>
        <rFont val="宋体"/>
        <family val="0"/>
      </rPr>
      <t>努力骑行</t>
    </r>
    <r>
      <rPr>
        <b/>
        <sz val="12"/>
        <color indexed="8"/>
        <rFont val="Source Sans Pro"/>
        <family val="2"/>
      </rPr>
      <t>60+</t>
    </r>
    <r>
      <rPr>
        <b/>
        <sz val="12"/>
        <color indexed="8"/>
        <rFont val="宋体"/>
        <family val="0"/>
      </rPr>
      <t>分钟以上的频率</t>
    </r>
  </si>
  <si>
    <r>
      <t>1.</t>
    </r>
    <r>
      <rPr>
        <sz val="8"/>
        <color indexed="23"/>
        <rFont val="宋体"/>
        <family val="0"/>
      </rPr>
      <t>很少</t>
    </r>
    <r>
      <rPr>
        <sz val="8"/>
        <color indexed="23"/>
        <rFont val="Arial"/>
        <family val="2"/>
      </rPr>
      <t xml:space="preserve"> 2</t>
    </r>
    <r>
      <rPr>
        <sz val="8"/>
        <color indexed="23"/>
        <rFont val="宋体"/>
        <family val="0"/>
      </rPr>
      <t>有时候</t>
    </r>
    <r>
      <rPr>
        <sz val="8"/>
        <color indexed="23"/>
        <rFont val="Arial"/>
        <family val="2"/>
      </rPr>
      <t xml:space="preserve"> 3.</t>
    </r>
    <r>
      <rPr>
        <sz val="8"/>
        <color indexed="23"/>
        <rFont val="宋体"/>
        <family val="0"/>
      </rPr>
      <t>经常</t>
    </r>
    <r>
      <rPr>
        <sz val="8"/>
        <color indexed="23"/>
        <rFont val="Arial"/>
        <family val="2"/>
      </rPr>
      <t xml:space="preserve"> 0.</t>
    </r>
    <r>
      <rPr>
        <sz val="8"/>
        <color indexed="23"/>
        <rFont val="宋体"/>
        <family val="0"/>
      </rPr>
      <t>第一次骑</t>
    </r>
    <r>
      <rPr>
        <sz val="8"/>
        <color indexed="23"/>
        <rFont val="Arial"/>
        <family val="2"/>
      </rPr>
      <t>60</t>
    </r>
    <r>
      <rPr>
        <sz val="8"/>
        <color indexed="23"/>
        <rFont val="宋体"/>
        <family val="0"/>
      </rPr>
      <t>分钟</t>
    </r>
    <r>
      <rPr>
        <sz val="8"/>
        <color indexed="23"/>
        <rFont val="Arial"/>
        <family val="2"/>
      </rPr>
      <t xml:space="preserve"> 4.</t>
    </r>
    <r>
      <rPr>
        <sz val="8"/>
        <color indexed="23"/>
        <rFont val="宋体"/>
        <family val="0"/>
      </rPr>
      <t>我是职业</t>
    </r>
    <r>
      <rPr>
        <sz val="8"/>
        <color indexed="23"/>
        <rFont val="Arial"/>
        <family val="2"/>
      </rPr>
      <t>/</t>
    </r>
    <r>
      <rPr>
        <sz val="8"/>
        <color indexed="23"/>
        <rFont val="宋体"/>
        <family val="0"/>
      </rPr>
      <t>前职业选手</t>
    </r>
  </si>
  <si>
    <r>
      <rPr>
        <b/>
        <sz val="12"/>
        <color indexed="8"/>
        <rFont val="宋体"/>
        <family val="0"/>
      </rPr>
      <t>输入你的</t>
    </r>
    <r>
      <rPr>
        <b/>
        <sz val="12"/>
        <color indexed="8"/>
        <rFont val="Source Sans Pro"/>
        <family val="2"/>
      </rPr>
      <t>20</t>
    </r>
    <r>
      <rPr>
        <b/>
        <sz val="12"/>
        <color indexed="8"/>
        <rFont val="宋体"/>
        <family val="0"/>
      </rPr>
      <t>分钟功率测试结果</t>
    </r>
  </si>
  <si>
    <r>
      <rPr>
        <b/>
        <sz val="12"/>
        <color indexed="58"/>
        <rFont val="宋体"/>
        <family val="0"/>
      </rPr>
      <t>占</t>
    </r>
    <r>
      <rPr>
        <b/>
        <sz val="12"/>
        <color indexed="58"/>
        <rFont val="Source Sans Pro"/>
        <family val="2"/>
      </rPr>
      <t>20</t>
    </r>
    <r>
      <rPr>
        <b/>
        <sz val="12"/>
        <color indexed="58"/>
        <rFont val="宋体"/>
        <family val="0"/>
      </rPr>
      <t>分钟功率的百分比</t>
    </r>
    <r>
      <rPr>
        <b/>
        <sz val="12"/>
        <color indexed="58"/>
        <rFont val="Source Sans Pro"/>
        <family val="2"/>
      </rPr>
      <t xml:space="preserve">  </t>
    </r>
  </si>
  <si>
    <t>岁</t>
  </si>
  <si>
    <r>
      <t xml:space="preserve">        </t>
    </r>
    <r>
      <rPr>
        <b/>
        <sz val="18"/>
        <color indexed="8"/>
        <rFont val="宋体"/>
        <family val="0"/>
      </rPr>
      <t>骑行家</t>
    </r>
    <r>
      <rPr>
        <b/>
        <sz val="18"/>
        <color indexed="8"/>
        <rFont val="Source Sans Pro"/>
        <family val="2"/>
      </rPr>
      <t xml:space="preserve"> www.cyclingchina.net</t>
    </r>
  </si>
  <si>
    <t>功率区间表格&amp;2种理论数据对比</t>
  </si>
  <si>
    <t>功率区间</t>
  </si>
  <si>
    <r>
      <t>1</t>
    </r>
    <r>
      <rPr>
        <b/>
        <sz val="8"/>
        <color indexed="8"/>
        <rFont val="宋体"/>
        <family val="0"/>
      </rPr>
      <t>区</t>
    </r>
  </si>
  <si>
    <r>
      <t>2</t>
    </r>
    <r>
      <rPr>
        <b/>
        <sz val="8"/>
        <color indexed="8"/>
        <rFont val="宋体"/>
        <family val="0"/>
      </rPr>
      <t>区</t>
    </r>
  </si>
  <si>
    <r>
      <t>3</t>
    </r>
    <r>
      <rPr>
        <b/>
        <sz val="8"/>
        <color indexed="8"/>
        <rFont val="宋体"/>
        <family val="0"/>
      </rPr>
      <t>区</t>
    </r>
  </si>
  <si>
    <r>
      <t>4</t>
    </r>
    <r>
      <rPr>
        <b/>
        <sz val="8"/>
        <color indexed="8"/>
        <rFont val="宋体"/>
        <family val="0"/>
      </rPr>
      <t>区</t>
    </r>
  </si>
  <si>
    <r>
      <t>5</t>
    </r>
    <r>
      <rPr>
        <b/>
        <sz val="8"/>
        <color indexed="8"/>
        <rFont val="宋体"/>
        <family val="0"/>
      </rPr>
      <t>区</t>
    </r>
  </si>
  <si>
    <r>
      <t>6</t>
    </r>
    <r>
      <rPr>
        <b/>
        <sz val="8"/>
        <color indexed="8"/>
        <rFont val="宋体"/>
        <family val="0"/>
      </rPr>
      <t>区</t>
    </r>
  </si>
  <si>
    <t>动态恢复</t>
  </si>
  <si>
    <t>乳酸阈值</t>
  </si>
  <si>
    <t>VO2max</t>
  </si>
  <si>
    <t>节奏区间</t>
  </si>
  <si>
    <t>耐力区间</t>
  </si>
  <si>
    <t>区间类型</t>
  </si>
  <si>
    <t>FTP</t>
  </si>
  <si>
    <t>百分比</t>
  </si>
  <si>
    <r>
      <t xml:space="preserve">FFT </t>
    </r>
    <r>
      <rPr>
        <sz val="8"/>
        <color indexed="58"/>
        <rFont val="宋体"/>
        <family val="0"/>
      </rPr>
      <t>理论</t>
    </r>
  </si>
  <si>
    <t>下限</t>
  </si>
  <si>
    <t>上限</t>
  </si>
  <si>
    <t>下限</t>
  </si>
  <si>
    <t>上限</t>
  </si>
  <si>
    <r>
      <t xml:space="preserve">    </t>
    </r>
    <r>
      <rPr>
        <sz val="8"/>
        <color indexed="18"/>
        <rFont val="宋体"/>
        <family val="0"/>
      </rPr>
      <t>区别</t>
    </r>
    <r>
      <rPr>
        <sz val="8"/>
        <color indexed="18"/>
        <rFont val="Arial"/>
        <family val="2"/>
      </rPr>
      <t xml:space="preserve"> (w)</t>
    </r>
  </si>
  <si>
    <r>
      <t xml:space="preserve">    </t>
    </r>
    <r>
      <rPr>
        <sz val="8"/>
        <color indexed="58"/>
        <rFont val="宋体"/>
        <family val="0"/>
      </rPr>
      <t>区别</t>
    </r>
    <r>
      <rPr>
        <sz val="8"/>
        <color indexed="58"/>
        <rFont val="Arial"/>
        <family val="2"/>
      </rPr>
      <t>(w)</t>
    </r>
  </si>
  <si>
    <r>
      <t>95%_</t>
    </r>
    <r>
      <rPr>
        <b/>
        <sz val="12"/>
        <color indexed="58"/>
        <rFont val="宋体"/>
        <family val="0"/>
      </rPr>
      <t>规则</t>
    </r>
    <r>
      <rPr>
        <b/>
        <sz val="12"/>
        <color indexed="58"/>
        <rFont val="Source Sans Pro"/>
        <family val="2"/>
      </rPr>
      <t xml:space="preserve"> 60minFTP  </t>
    </r>
  </si>
  <si>
    <r>
      <t>FFT_</t>
    </r>
    <r>
      <rPr>
        <b/>
        <sz val="12"/>
        <color indexed="58"/>
        <rFont val="宋体"/>
        <family val="0"/>
      </rPr>
      <t>理论</t>
    </r>
    <r>
      <rPr>
        <b/>
        <sz val="12"/>
        <color indexed="58"/>
        <rFont val="Source Sans Pro"/>
        <family val="2"/>
      </rPr>
      <t xml:space="preserve"> 60minFTP  </t>
    </r>
  </si>
  <si>
    <r>
      <t xml:space="preserve">95% </t>
    </r>
    <r>
      <rPr>
        <sz val="8"/>
        <color indexed="18"/>
        <rFont val="宋体"/>
        <family val="0"/>
      </rPr>
      <t>规则</t>
    </r>
    <r>
      <rPr>
        <sz val="8"/>
        <color indexed="18"/>
        <rFont val="Arial"/>
        <family val="2"/>
      </rPr>
      <t xml:space="preserve"> </t>
    </r>
  </si>
  <si>
    <r>
      <t>FFT</t>
    </r>
    <r>
      <rPr>
        <sz val="8"/>
        <color indexed="18"/>
        <rFont val="宋体"/>
        <family val="0"/>
      </rPr>
      <t>理论</t>
    </r>
  </si>
  <si>
    <r>
      <t xml:space="preserve">95% </t>
    </r>
    <r>
      <rPr>
        <sz val="8"/>
        <color indexed="58"/>
        <rFont val="宋体"/>
        <family val="0"/>
      </rPr>
      <t>规则</t>
    </r>
    <r>
      <rPr>
        <sz val="8"/>
        <color indexed="58"/>
        <rFont val="Arial"/>
        <family val="2"/>
      </rPr>
      <t xml:space="preserve"> </t>
    </r>
  </si>
  <si>
    <r>
      <rPr>
        <sz val="8"/>
        <rFont val="宋体"/>
        <family val="0"/>
      </rPr>
      <t>在</t>
    </r>
    <r>
      <rPr>
        <sz val="8"/>
        <rFont val="Arial"/>
        <family val="2"/>
      </rPr>
      <t xml:space="preserve">a. </t>
    </r>
    <r>
      <rPr>
        <sz val="8"/>
        <rFont val="宋体"/>
        <family val="0"/>
      </rPr>
      <t>输入你的性别（</t>
    </r>
    <r>
      <rPr>
        <sz val="8"/>
        <rFont val="Arial"/>
        <family val="2"/>
      </rPr>
      <t>1</t>
    </r>
    <r>
      <rPr>
        <sz val="8"/>
        <rFont val="宋体"/>
        <family val="0"/>
      </rPr>
      <t>为男性，</t>
    </r>
    <r>
      <rPr>
        <sz val="8"/>
        <rFont val="Arial"/>
        <family val="2"/>
      </rPr>
      <t>2</t>
    </r>
    <r>
      <rPr>
        <sz val="8"/>
        <rFont val="宋体"/>
        <family val="0"/>
      </rPr>
      <t>为女性）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在</t>
    </r>
    <r>
      <rPr>
        <sz val="8"/>
        <rFont val="Arial"/>
        <family val="2"/>
      </rPr>
      <t xml:space="preserve"> b. </t>
    </r>
    <r>
      <rPr>
        <sz val="8"/>
        <rFont val="宋体"/>
        <family val="0"/>
      </rPr>
      <t>输入你的体重（可选项）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在</t>
    </r>
    <r>
      <rPr>
        <sz val="8"/>
        <rFont val="Arial"/>
        <family val="2"/>
      </rPr>
      <t xml:space="preserve">c. </t>
    </r>
    <r>
      <rPr>
        <sz val="8"/>
        <rFont val="宋体"/>
        <family val="0"/>
      </rPr>
      <t>输入你的年龄</t>
    </r>
    <r>
      <rPr>
        <sz val="8"/>
        <rFont val="Arial"/>
        <family val="2"/>
      </rPr>
      <t xml:space="preserve">(age 25 is uncorrected), </t>
    </r>
    <r>
      <rPr>
        <sz val="8"/>
        <rFont val="宋体"/>
        <family val="0"/>
      </rPr>
      <t>在</t>
    </r>
    <r>
      <rPr>
        <sz val="8"/>
        <rFont val="Arial"/>
        <family val="2"/>
      </rPr>
      <t xml:space="preserve"> d. </t>
    </r>
    <r>
      <rPr>
        <sz val="8"/>
        <rFont val="宋体"/>
        <family val="0"/>
      </rPr>
      <t>输入你努力骑行</t>
    </r>
    <r>
      <rPr>
        <sz val="8"/>
        <rFont val="Arial"/>
        <family val="2"/>
      </rPr>
      <t>60</t>
    </r>
    <r>
      <rPr>
        <sz val="8"/>
        <rFont val="宋体"/>
        <family val="0"/>
      </rPr>
      <t>分钟或以上的频率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在</t>
    </r>
    <r>
      <rPr>
        <sz val="8"/>
        <rFont val="Arial"/>
        <family val="2"/>
      </rPr>
      <t xml:space="preserve"> e. </t>
    </r>
    <r>
      <rPr>
        <sz val="8"/>
        <rFont val="宋体"/>
        <family val="0"/>
      </rPr>
      <t>输入你的</t>
    </r>
    <r>
      <rPr>
        <sz val="8"/>
        <rFont val="Arial"/>
        <family val="2"/>
      </rPr>
      <t>20</t>
    </r>
    <r>
      <rPr>
        <sz val="8"/>
        <rFont val="宋体"/>
        <family val="0"/>
      </rPr>
      <t>分钟临界功率</t>
    </r>
    <r>
      <rPr>
        <sz val="8"/>
        <rFont val="Arial"/>
        <family val="2"/>
      </rPr>
      <t xml:space="preserve">. </t>
    </r>
  </si>
  <si>
    <r>
      <rPr>
        <u val="single"/>
        <sz val="8"/>
        <rFont val="宋体"/>
        <family val="0"/>
      </rPr>
      <t>使用说明</t>
    </r>
    <r>
      <rPr>
        <u val="single"/>
        <sz val="8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本计算器的计算公式基于大量功率骑行者的数据得出。</t>
    </r>
  </si>
  <si>
    <r>
      <rPr>
        <sz val="8"/>
        <rFont val="宋体"/>
        <family val="0"/>
      </rPr>
      <t>在</t>
    </r>
    <r>
      <rPr>
        <sz val="8"/>
        <rFont val="Arial"/>
        <family val="2"/>
      </rPr>
      <t xml:space="preserve">f. </t>
    </r>
    <r>
      <rPr>
        <sz val="8"/>
        <rFont val="宋体"/>
        <family val="0"/>
      </rPr>
      <t>你将看到基于</t>
    </r>
    <r>
      <rPr>
        <sz val="8"/>
        <rFont val="Arial"/>
        <family val="2"/>
      </rPr>
      <t>95%</t>
    </r>
    <r>
      <rPr>
        <sz val="8"/>
        <rFont val="宋体"/>
        <family val="0"/>
      </rPr>
      <t>规则得出的估算</t>
    </r>
    <r>
      <rPr>
        <sz val="8"/>
        <rFont val="Arial"/>
        <family val="2"/>
      </rPr>
      <t>FTP</t>
    </r>
    <r>
      <rPr>
        <sz val="8"/>
        <rFont val="宋体"/>
        <family val="0"/>
      </rPr>
      <t>值以及</t>
    </r>
    <r>
      <rPr>
        <sz val="8"/>
        <rFont val="Arial"/>
        <family val="2"/>
      </rPr>
      <t>FFT</t>
    </r>
    <r>
      <rPr>
        <sz val="8"/>
        <rFont val="宋体"/>
        <family val="0"/>
      </rPr>
      <t>公式得出的估算</t>
    </r>
    <r>
      <rPr>
        <sz val="8"/>
        <rFont val="Arial"/>
        <family val="2"/>
      </rPr>
      <t>FTP</t>
    </r>
    <r>
      <rPr>
        <sz val="8"/>
        <rFont val="宋体"/>
        <family val="0"/>
      </rPr>
      <t>值和瓦</t>
    </r>
    <r>
      <rPr>
        <sz val="8"/>
        <rFont val="Arial"/>
        <family val="2"/>
      </rPr>
      <t>/</t>
    </r>
    <r>
      <rPr>
        <sz val="8"/>
        <rFont val="宋体"/>
        <family val="0"/>
      </rPr>
      <t>公斤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在</t>
    </r>
    <r>
      <rPr>
        <sz val="8"/>
        <rFont val="Arial"/>
        <family val="2"/>
      </rPr>
      <t xml:space="preserve">g. </t>
    </r>
    <r>
      <rPr>
        <sz val="8"/>
        <rFont val="宋体"/>
        <family val="0"/>
      </rPr>
      <t>你将看到功率分区表格</t>
    </r>
  </si>
  <si>
    <t>无氧能力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</si>
</sst>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%"/>
    <numFmt numFmtId="190" formatCode="0.0"/>
  </numFmts>
  <fonts count="83">
    <font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8"/>
      <color indexed="8"/>
      <name val="Source Sans Pro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Source Sans Pro"/>
      <family val="2"/>
    </font>
    <font>
      <b/>
      <sz val="12"/>
      <color indexed="58"/>
      <name val="Source Sans Pro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b/>
      <sz val="18"/>
      <color indexed="58"/>
      <name val="Source Sans Pro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8"/>
      <color indexed="9"/>
      <name val="Arial"/>
      <family val="2"/>
    </font>
    <font>
      <b/>
      <sz val="10"/>
      <color indexed="23"/>
      <name val="Arial"/>
      <family val="2"/>
    </font>
    <font>
      <b/>
      <sz val="18"/>
      <color indexed="23"/>
      <name val="Source Sans Pro"/>
      <family val="2"/>
    </font>
    <font>
      <b/>
      <sz val="10"/>
      <color indexed="8"/>
      <name val="Arial"/>
      <family val="2"/>
    </font>
    <font>
      <u val="single"/>
      <sz val="8"/>
      <name val="Arial"/>
      <family val="2"/>
    </font>
    <font>
      <sz val="10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58"/>
      <name val="Arial"/>
      <family val="2"/>
    </font>
    <font>
      <b/>
      <sz val="18"/>
      <color indexed="8"/>
      <name val="宋体"/>
      <family val="0"/>
    </font>
    <font>
      <sz val="8"/>
      <name val="宋体"/>
      <family val="0"/>
    </font>
    <font>
      <u val="single"/>
      <sz val="8"/>
      <name val="宋体"/>
      <family val="0"/>
    </font>
    <font>
      <b/>
      <sz val="12"/>
      <color indexed="8"/>
      <name val="宋体"/>
      <family val="0"/>
    </font>
    <font>
      <sz val="8"/>
      <color indexed="23"/>
      <name val="宋体"/>
      <family val="0"/>
    </font>
    <font>
      <b/>
      <sz val="12"/>
      <color indexed="58"/>
      <name val="宋体"/>
      <family val="0"/>
    </font>
    <font>
      <sz val="8"/>
      <color indexed="1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5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81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17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 wrapText="1"/>
      <protection locked="0"/>
    </xf>
    <xf numFmtId="189" fontId="0" fillId="33" borderId="0" xfId="0" applyNumberFormat="1" applyFill="1" applyAlignment="1" applyProtection="1">
      <alignment horizontal="center"/>
      <protection locked="0"/>
    </xf>
    <xf numFmtId="189" fontId="22" fillId="33" borderId="0" xfId="0" applyNumberFormat="1" applyFont="1" applyFill="1" applyAlignment="1" applyProtection="1">
      <alignment horizontal="center"/>
      <protection locked="0"/>
    </xf>
    <xf numFmtId="17" fontId="22" fillId="33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188" fontId="8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88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17" fillId="33" borderId="0" xfId="0" applyFont="1" applyFill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 horizontal="left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1" fillId="0" borderId="0" xfId="40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hidden="1"/>
    </xf>
    <xf numFmtId="0" fontId="9" fillId="33" borderId="14" xfId="0" applyFont="1" applyFill="1" applyBorder="1" applyAlignment="1" applyProtection="1">
      <alignment horizontal="center"/>
      <protection hidden="1"/>
    </xf>
    <xf numFmtId="0" fontId="19" fillId="33" borderId="14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22" fillId="33" borderId="14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90" fontId="13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190" fontId="13" fillId="33" borderId="17" xfId="0" applyNumberFormat="1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 horizontal="left"/>
      <protection hidden="1"/>
    </xf>
    <xf numFmtId="0" fontId="1" fillId="33" borderId="19" xfId="0" applyFont="1" applyFill="1" applyBorder="1" applyAlignment="1" applyProtection="1">
      <alignment horizontal="right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17" fillId="33" borderId="19" xfId="0" applyFont="1" applyFill="1" applyBorder="1" applyAlignment="1" applyProtection="1">
      <alignment horizontal="center"/>
      <protection hidden="1"/>
    </xf>
    <xf numFmtId="0" fontId="23" fillId="33" borderId="19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right"/>
      <protection hidden="1"/>
    </xf>
    <xf numFmtId="0" fontId="0" fillId="33" borderId="19" xfId="0" applyFill="1" applyBorder="1" applyAlignment="1" applyProtection="1">
      <alignment/>
      <protection hidden="1"/>
    </xf>
    <xf numFmtId="190" fontId="13" fillId="33" borderId="19" xfId="0" applyNumberFormat="1" applyFont="1" applyFill="1" applyBorder="1" applyAlignment="1" applyProtection="1">
      <alignment horizontal="center"/>
      <protection hidden="1"/>
    </xf>
    <xf numFmtId="0" fontId="10" fillId="33" borderId="19" xfId="0" applyFont="1" applyFill="1" applyBorder="1" applyAlignment="1" applyProtection="1">
      <alignment horizontal="right"/>
      <protection hidden="1"/>
    </xf>
    <xf numFmtId="190" fontId="13" fillId="33" borderId="2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17" fillId="33" borderId="0" xfId="0" applyFont="1" applyFill="1" applyAlignment="1" applyProtection="1">
      <alignment horizontal="center"/>
      <protection hidden="1"/>
    </xf>
    <xf numFmtId="0" fontId="23" fillId="33" borderId="0" xfId="0" applyFont="1" applyFill="1" applyAlignment="1" applyProtection="1">
      <alignment/>
      <protection hidden="1"/>
    </xf>
    <xf numFmtId="0" fontId="22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39" fillId="33" borderId="0" xfId="0" applyFont="1" applyFill="1" applyAlignment="1" applyProtection="1">
      <alignment horizontal="right"/>
      <protection hidden="1"/>
    </xf>
    <xf numFmtId="0" fontId="30" fillId="33" borderId="0" xfId="0" applyFont="1" applyFill="1" applyBorder="1" applyAlignment="1" applyProtection="1">
      <alignment horizontal="center"/>
      <protection hidden="1"/>
    </xf>
    <xf numFmtId="0" fontId="31" fillId="33" borderId="0" xfId="0" applyFont="1" applyFill="1" applyAlignment="1" applyProtection="1">
      <alignment/>
      <protection hidden="1"/>
    </xf>
    <xf numFmtId="0" fontId="31" fillId="33" borderId="0" xfId="0" applyFont="1" applyFill="1" applyAlignment="1" applyProtection="1">
      <alignment horizontal="left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center"/>
      <protection hidden="1"/>
    </xf>
    <xf numFmtId="0" fontId="42" fillId="33" borderId="22" xfId="0" applyFont="1" applyFill="1" applyBorder="1" applyAlignment="1" applyProtection="1">
      <alignment horizontal="center"/>
      <protection hidden="1"/>
    </xf>
    <xf numFmtId="0" fontId="42" fillId="33" borderId="23" xfId="0" applyFont="1" applyFill="1" applyBorder="1" applyAlignment="1" applyProtection="1">
      <alignment horizontal="center"/>
      <protection hidden="1"/>
    </xf>
    <xf numFmtId="0" fontId="32" fillId="33" borderId="23" xfId="0" applyFont="1" applyFill="1" applyBorder="1" applyAlignment="1" applyProtection="1">
      <alignment horizontal="center"/>
      <protection hidden="1"/>
    </xf>
    <xf numFmtId="0" fontId="18" fillId="33" borderId="23" xfId="0" applyFont="1" applyFill="1" applyBorder="1" applyAlignment="1" applyProtection="1">
      <alignment horizontal="center"/>
      <protection hidden="1"/>
    </xf>
    <xf numFmtId="0" fontId="33" fillId="33" borderId="23" xfId="0" applyFont="1" applyFill="1" applyBorder="1" applyAlignment="1" applyProtection="1">
      <alignment/>
      <protection hidden="1"/>
    </xf>
    <xf numFmtId="0" fontId="33" fillId="33" borderId="23" xfId="0" applyFont="1" applyFill="1" applyBorder="1" applyAlignment="1" applyProtection="1">
      <alignment horizontal="left"/>
      <protection hidden="1"/>
    </xf>
    <xf numFmtId="0" fontId="45" fillId="33" borderId="23" xfId="0" applyFont="1" applyFill="1" applyBorder="1" applyAlignment="1" applyProtection="1">
      <alignment horizontal="center"/>
      <protection hidden="1"/>
    </xf>
    <xf numFmtId="190" fontId="32" fillId="33" borderId="21" xfId="0" applyNumberFormat="1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left"/>
      <protection hidden="1"/>
    </xf>
    <xf numFmtId="0" fontId="29" fillId="33" borderId="25" xfId="0" applyFont="1" applyFill="1" applyBorder="1" applyAlignment="1" applyProtection="1">
      <alignment horizontal="center"/>
      <protection hidden="1"/>
    </xf>
    <xf numFmtId="0" fontId="30" fillId="33" borderId="11" xfId="0" applyFont="1" applyFill="1" applyBorder="1" applyAlignment="1" applyProtection="1">
      <alignment horizontal="center"/>
      <protection hidden="1"/>
    </xf>
    <xf numFmtId="0" fontId="42" fillId="33" borderId="11" xfId="0" applyFont="1" applyFill="1" applyBorder="1" applyAlignment="1" applyProtection="1">
      <alignment horizontal="center"/>
      <protection hidden="1"/>
    </xf>
    <xf numFmtId="0" fontId="45" fillId="33" borderId="11" xfId="0" applyFont="1" applyFill="1" applyBorder="1" applyAlignment="1" applyProtection="1">
      <alignment horizontal="center"/>
      <protection hidden="1"/>
    </xf>
    <xf numFmtId="0" fontId="32" fillId="33" borderId="11" xfId="0" applyFont="1" applyFill="1" applyBorder="1" applyAlignment="1" applyProtection="1">
      <alignment horizontal="center"/>
      <protection hidden="1"/>
    </xf>
    <xf numFmtId="190" fontId="30" fillId="33" borderId="11" xfId="0" applyNumberFormat="1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190" fontId="30" fillId="33" borderId="26" xfId="0" applyNumberFormat="1" applyFont="1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  <xf numFmtId="0" fontId="29" fillId="33" borderId="27" xfId="0" applyFont="1" applyFill="1" applyBorder="1" applyAlignment="1" applyProtection="1">
      <alignment horizontal="center"/>
      <protection hidden="1"/>
    </xf>
    <xf numFmtId="0" fontId="44" fillId="33" borderId="0" xfId="0" applyFont="1" applyFill="1" applyBorder="1" applyAlignment="1" applyProtection="1">
      <alignment horizontal="center"/>
      <protection hidden="1"/>
    </xf>
    <xf numFmtId="0" fontId="30" fillId="33" borderId="0" xfId="0" applyFont="1" applyFill="1" applyBorder="1" applyAlignment="1" applyProtection="1">
      <alignment horizontal="center"/>
      <protection hidden="1"/>
    </xf>
    <xf numFmtId="190" fontId="32" fillId="33" borderId="0" xfId="0" applyNumberFormat="1" applyFont="1" applyFill="1" applyBorder="1" applyAlignment="1" applyProtection="1">
      <alignment horizontal="center"/>
      <protection hidden="1"/>
    </xf>
    <xf numFmtId="190" fontId="18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190" fontId="34" fillId="33" borderId="0" xfId="0" applyNumberFormat="1" applyFont="1" applyFill="1" applyBorder="1" applyAlignment="1" applyProtection="1">
      <alignment horizontal="center"/>
      <protection hidden="1"/>
    </xf>
    <xf numFmtId="190" fontId="35" fillId="33" borderId="0" xfId="0" applyNumberFormat="1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189" fontId="0" fillId="33" borderId="24" xfId="0" applyNumberFormat="1" applyFill="1" applyBorder="1" applyAlignment="1" applyProtection="1">
      <alignment horizontal="center"/>
      <protection hidden="1"/>
    </xf>
    <xf numFmtId="189" fontId="22" fillId="33" borderId="0" xfId="0" applyNumberFormat="1" applyFont="1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22" fillId="33" borderId="25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26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right"/>
      <protection hidden="1"/>
    </xf>
    <xf numFmtId="0" fontId="24" fillId="33" borderId="0" xfId="0" applyFont="1" applyFill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right"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 horizontal="left"/>
      <protection hidden="1"/>
    </xf>
    <xf numFmtId="189" fontId="2" fillId="33" borderId="0" xfId="0" applyNumberFormat="1" applyFont="1" applyFill="1" applyBorder="1" applyAlignment="1" applyProtection="1">
      <alignment horizontal="right"/>
      <protection hidden="1"/>
    </xf>
    <xf numFmtId="2" fontId="2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190" fontId="2" fillId="33" borderId="0" xfId="0" applyNumberFormat="1" applyFont="1" applyFill="1" applyBorder="1" applyAlignment="1" applyProtection="1">
      <alignment horizontal="right"/>
      <protection hidden="1"/>
    </xf>
    <xf numFmtId="190" fontId="3" fillId="33" borderId="10" xfId="0" applyNumberFormat="1" applyFont="1" applyFill="1" applyBorder="1" applyAlignment="1" applyProtection="1">
      <alignment horizontal="center"/>
      <protection hidden="1"/>
    </xf>
    <xf numFmtId="190" fontId="3" fillId="36" borderId="10" xfId="0" applyNumberFormat="1" applyFont="1" applyFill="1" applyBorder="1" applyAlignment="1" applyProtection="1">
      <alignment horizontal="center"/>
      <protection hidden="1"/>
    </xf>
    <xf numFmtId="189" fontId="26" fillId="33" borderId="10" xfId="0" applyNumberFormat="1" applyFont="1" applyFill="1" applyBorder="1" applyAlignment="1" applyProtection="1">
      <alignment horizontal="center"/>
      <protection hidden="1"/>
    </xf>
    <xf numFmtId="0" fontId="2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right"/>
      <protection hidden="1"/>
    </xf>
    <xf numFmtId="0" fontId="10" fillId="33" borderId="0" xfId="40" applyFont="1" applyFill="1" applyAlignment="1" applyProtection="1">
      <alignment horizontal="right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50"/>
  <sheetViews>
    <sheetView tabSelected="1" zoomScalePageLayoutView="0" workbookViewId="0" topLeftCell="A1">
      <pane ySplit="3" topLeftCell="A1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9.140625" style="28" customWidth="1"/>
    <col min="2" max="2" width="3.7109375" style="16" customWidth="1"/>
    <col min="3" max="3" width="36.421875" style="16" customWidth="1"/>
    <col min="4" max="4" width="14.57421875" style="28" customWidth="1"/>
    <col min="5" max="5" width="13.140625" style="28" customWidth="1"/>
    <col min="6" max="6" width="2.8515625" style="29" customWidth="1"/>
    <col min="7" max="7" width="9.140625" style="32" hidden="1" customWidth="1"/>
    <col min="8" max="8" width="16.57421875" style="32" hidden="1" customWidth="1"/>
    <col min="9" max="9" width="16.421875" style="32" hidden="1" customWidth="1"/>
    <col min="10" max="10" width="9.140625" style="32" hidden="1" customWidth="1"/>
    <col min="11" max="11" width="9.140625" style="31" customWidth="1"/>
    <col min="12" max="12" width="15.140625" style="16" customWidth="1"/>
    <col min="13" max="13" width="19.57421875" style="16" customWidth="1"/>
    <col min="14" max="14" width="9.140625" style="16" customWidth="1"/>
    <col min="15" max="15" width="5.28125" style="16" customWidth="1"/>
    <col min="16" max="16" width="10.421875" style="16" customWidth="1"/>
    <col min="17" max="17" width="9.140625" style="16" customWidth="1"/>
    <col min="18" max="18" width="5.57421875" style="16" customWidth="1"/>
    <col min="19" max="19" width="10.7109375" style="16" customWidth="1"/>
    <col min="20" max="20" width="9.140625" style="16" customWidth="1"/>
    <col min="21" max="21" width="5.57421875" style="34" customWidth="1"/>
    <col min="22" max="22" width="12.140625" style="16" customWidth="1"/>
    <col min="23" max="23" width="12.7109375" style="16" customWidth="1"/>
    <col min="24" max="27" width="9.140625" style="16" customWidth="1"/>
    <col min="28" max="28" width="0" style="16" hidden="1" customWidth="1"/>
    <col min="29" max="32" width="9.140625" style="16" hidden="1" customWidth="1"/>
    <col min="33" max="33" width="0" style="16" hidden="1" customWidth="1"/>
    <col min="34" max="16384" width="9.140625" style="16" customWidth="1"/>
  </cols>
  <sheetData>
    <row r="1" spans="1:24" s="8" customFormat="1" ht="13.5" thickBot="1">
      <c r="A1" s="43"/>
      <c r="B1" s="44"/>
      <c r="C1" s="44"/>
      <c r="D1" s="45"/>
      <c r="E1" s="45"/>
      <c r="F1" s="46"/>
      <c r="G1" s="44"/>
      <c r="H1" s="44"/>
      <c r="I1" s="44"/>
      <c r="J1" s="44"/>
      <c r="K1" s="47"/>
      <c r="L1" s="48"/>
      <c r="M1" s="48"/>
      <c r="N1" s="49"/>
      <c r="O1" s="50"/>
      <c r="P1" s="50"/>
      <c r="Q1" s="50"/>
      <c r="R1" s="50"/>
      <c r="S1" s="50"/>
      <c r="T1" s="50"/>
      <c r="U1" s="51"/>
      <c r="V1" s="50"/>
      <c r="W1" s="50"/>
      <c r="X1" s="50"/>
    </row>
    <row r="2" spans="1:24" s="8" customFormat="1" ht="24.75" thickBot="1">
      <c r="A2" s="52"/>
      <c r="B2" s="53"/>
      <c r="C2" s="54" t="s">
        <v>48</v>
      </c>
      <c r="D2" s="55"/>
      <c r="E2" s="55"/>
      <c r="F2" s="46"/>
      <c r="G2" s="56"/>
      <c r="H2" s="56"/>
      <c r="I2" s="56"/>
      <c r="J2" s="56"/>
      <c r="K2" s="57"/>
      <c r="L2" s="58"/>
      <c r="M2" s="59"/>
      <c r="N2" s="60"/>
      <c r="O2" s="50"/>
      <c r="P2" s="50"/>
      <c r="Q2" s="50"/>
      <c r="R2" s="50"/>
      <c r="S2" s="50"/>
      <c r="T2" s="50"/>
      <c r="U2" s="51"/>
      <c r="V2" s="50"/>
      <c r="W2" s="50"/>
      <c r="X2" s="50"/>
    </row>
    <row r="3" spans="1:24" s="8" customFormat="1" ht="24">
      <c r="A3" s="52"/>
      <c r="B3" s="60"/>
      <c r="C3" s="60"/>
      <c r="D3" s="61"/>
      <c r="E3" s="61"/>
      <c r="F3" s="46"/>
      <c r="G3" s="48"/>
      <c r="H3" s="48"/>
      <c r="I3" s="48"/>
      <c r="J3" s="48"/>
      <c r="K3" s="47"/>
      <c r="L3" s="50"/>
      <c r="M3" s="50"/>
      <c r="N3" s="60"/>
      <c r="O3" s="60"/>
      <c r="P3" s="60"/>
      <c r="Q3" s="60"/>
      <c r="R3" s="60"/>
      <c r="S3" s="50"/>
      <c r="T3" s="50"/>
      <c r="U3" s="51"/>
      <c r="V3" s="50"/>
      <c r="W3" s="50"/>
      <c r="X3" s="50"/>
    </row>
    <row r="4" spans="1:24" s="8" customFormat="1" ht="24">
      <c r="A4" s="52"/>
      <c r="B4" s="62"/>
      <c r="C4" s="63" t="s">
        <v>87</v>
      </c>
      <c r="D4" s="64"/>
      <c r="E4" s="65"/>
      <c r="F4" s="66"/>
      <c r="G4" s="67"/>
      <c r="H4" s="67"/>
      <c r="I4" s="67"/>
      <c r="J4" s="67"/>
      <c r="K4" s="68"/>
      <c r="L4" s="64"/>
      <c r="M4" s="64"/>
      <c r="N4" s="64"/>
      <c r="O4" s="69"/>
      <c r="P4" s="60"/>
      <c r="Q4" s="60"/>
      <c r="R4" s="60"/>
      <c r="S4" s="50"/>
      <c r="T4" s="50"/>
      <c r="U4" s="51"/>
      <c r="V4" s="50"/>
      <c r="W4" s="50"/>
      <c r="X4" s="50"/>
    </row>
    <row r="5" spans="1:24" s="8" customFormat="1" ht="12.75">
      <c r="A5" s="52"/>
      <c r="B5" s="70"/>
      <c r="C5" s="71" t="s">
        <v>86</v>
      </c>
      <c r="D5" s="72"/>
      <c r="E5" s="73"/>
      <c r="F5" s="74"/>
      <c r="G5" s="75"/>
      <c r="H5" s="75"/>
      <c r="I5" s="75"/>
      <c r="J5" s="75"/>
      <c r="K5" s="76"/>
      <c r="L5" s="60"/>
      <c r="M5" s="77"/>
      <c r="N5" s="78"/>
      <c r="O5" s="79"/>
      <c r="P5" s="77"/>
      <c r="Q5" s="77"/>
      <c r="R5" s="77"/>
      <c r="S5" s="60"/>
      <c r="T5" s="50"/>
      <c r="U5" s="51"/>
      <c r="V5" s="50"/>
      <c r="W5" s="50"/>
      <c r="X5" s="50"/>
    </row>
    <row r="6" spans="1:24" s="8" customFormat="1" ht="12.75">
      <c r="A6" s="52"/>
      <c r="B6" s="70"/>
      <c r="C6" s="71" t="s">
        <v>88</v>
      </c>
      <c r="D6" s="72"/>
      <c r="E6" s="73"/>
      <c r="F6" s="74"/>
      <c r="G6" s="75"/>
      <c r="H6" s="75"/>
      <c r="I6" s="75"/>
      <c r="J6" s="75"/>
      <c r="K6" s="76"/>
      <c r="L6" s="60"/>
      <c r="M6" s="77"/>
      <c r="N6" s="78"/>
      <c r="O6" s="79"/>
      <c r="P6" s="77"/>
      <c r="Q6" s="77"/>
      <c r="R6" s="77"/>
      <c r="S6" s="60"/>
      <c r="T6" s="50"/>
      <c r="U6" s="51"/>
      <c r="V6" s="50"/>
      <c r="W6" s="50"/>
      <c r="X6" s="50"/>
    </row>
    <row r="7" spans="1:24" s="8" customFormat="1" ht="12.75">
      <c r="A7" s="52"/>
      <c r="B7" s="80"/>
      <c r="C7" s="81"/>
      <c r="D7" s="82"/>
      <c r="E7" s="83"/>
      <c r="F7" s="84"/>
      <c r="G7" s="85"/>
      <c r="H7" s="85"/>
      <c r="I7" s="85"/>
      <c r="J7" s="85"/>
      <c r="K7" s="86"/>
      <c r="L7" s="87"/>
      <c r="M7" s="88"/>
      <c r="N7" s="89"/>
      <c r="O7" s="90"/>
      <c r="P7" s="77"/>
      <c r="Q7" s="77"/>
      <c r="R7" s="77"/>
      <c r="S7" s="50"/>
      <c r="T7" s="50"/>
      <c r="U7" s="51"/>
      <c r="V7" s="50"/>
      <c r="W7" s="50"/>
      <c r="X7" s="50"/>
    </row>
    <row r="8" spans="1:24" s="8" customFormat="1" ht="12.75">
      <c r="A8" s="52"/>
      <c r="B8" s="50"/>
      <c r="C8" s="91"/>
      <c r="D8" s="91"/>
      <c r="E8" s="52"/>
      <c r="F8" s="92"/>
      <c r="G8" s="93"/>
      <c r="H8" s="93"/>
      <c r="I8" s="93"/>
      <c r="J8" s="75"/>
      <c r="K8" s="76"/>
      <c r="L8" s="60"/>
      <c r="M8" s="77"/>
      <c r="N8" s="78"/>
      <c r="O8" s="77"/>
      <c r="P8" s="77"/>
      <c r="Q8" s="77"/>
      <c r="R8" s="77"/>
      <c r="S8" s="50"/>
      <c r="T8" s="50"/>
      <c r="U8" s="51"/>
      <c r="V8" s="50"/>
      <c r="W8" s="50"/>
      <c r="X8" s="50"/>
    </row>
    <row r="9" spans="1:24" s="8" customFormat="1" ht="12.75">
      <c r="A9" s="52"/>
      <c r="B9" s="50"/>
      <c r="C9" s="50"/>
      <c r="D9" s="52"/>
      <c r="E9" s="52"/>
      <c r="F9" s="92"/>
      <c r="G9" s="49"/>
      <c r="H9" s="49"/>
      <c r="I9" s="49"/>
      <c r="J9" s="49"/>
      <c r="K9" s="94"/>
      <c r="L9" s="50"/>
      <c r="M9" s="50"/>
      <c r="N9" s="50"/>
      <c r="O9" s="60"/>
      <c r="P9" s="60"/>
      <c r="Q9" s="60"/>
      <c r="R9" s="60"/>
      <c r="S9" s="50"/>
      <c r="T9" s="50"/>
      <c r="U9" s="51"/>
      <c r="V9" s="50"/>
      <c r="W9" s="50"/>
      <c r="X9" s="50"/>
    </row>
    <row r="10" spans="1:24" s="8" customFormat="1" ht="13.5" thickBot="1">
      <c r="A10" s="52"/>
      <c r="B10" s="50"/>
      <c r="C10" s="50"/>
      <c r="D10" s="52"/>
      <c r="E10" s="52"/>
      <c r="F10" s="92"/>
      <c r="G10" s="49"/>
      <c r="H10" s="49"/>
      <c r="I10" s="49"/>
      <c r="J10" s="49"/>
      <c r="K10" s="94"/>
      <c r="L10" s="95"/>
      <c r="M10" s="50"/>
      <c r="N10" s="50"/>
      <c r="O10" s="50"/>
      <c r="P10" s="50"/>
      <c r="Q10" s="50"/>
      <c r="R10" s="50"/>
      <c r="S10" s="50"/>
      <c r="T10" s="50"/>
      <c r="U10" s="51"/>
      <c r="V10" s="50"/>
      <c r="W10" s="50"/>
      <c r="X10" s="50"/>
    </row>
    <row r="11" spans="1:21" s="8" customFormat="1" ht="16.5" thickBot="1">
      <c r="A11" s="146" t="s">
        <v>29</v>
      </c>
      <c r="B11" s="50"/>
      <c r="C11" s="147" t="s">
        <v>49</v>
      </c>
      <c r="D11" s="1">
        <v>1</v>
      </c>
      <c r="E11" s="166" t="str">
        <f>IF(D11=1,"男性","女性")</f>
        <v>男性</v>
      </c>
      <c r="F11" s="167"/>
      <c r="G11" s="6"/>
      <c r="H11" s="6"/>
      <c r="I11" s="6"/>
      <c r="J11" s="6"/>
      <c r="K11" s="5"/>
      <c r="L11" s="165"/>
      <c r="M11" s="7"/>
      <c r="U11" s="9"/>
    </row>
    <row r="12" spans="1:24" s="8" customFormat="1" ht="16.5" thickBot="1">
      <c r="A12" s="146"/>
      <c r="B12" s="50"/>
      <c r="C12" s="147"/>
      <c r="D12" s="158"/>
      <c r="E12" s="96"/>
      <c r="F12" s="97"/>
      <c r="G12" s="48"/>
      <c r="H12" s="48"/>
      <c r="I12" s="48"/>
      <c r="J12" s="48"/>
      <c r="K12" s="47"/>
      <c r="L12" s="95"/>
      <c r="M12" s="49"/>
      <c r="N12" s="50"/>
      <c r="O12" s="50"/>
      <c r="P12" s="50"/>
      <c r="Q12" s="50"/>
      <c r="R12" s="50"/>
      <c r="S12" s="50"/>
      <c r="T12" s="50"/>
      <c r="U12" s="51"/>
      <c r="V12" s="50"/>
      <c r="W12" s="50"/>
      <c r="X12" s="50"/>
    </row>
    <row r="13" spans="1:24" s="8" customFormat="1" ht="15.75" thickBot="1">
      <c r="A13" s="146" t="s">
        <v>30</v>
      </c>
      <c r="B13" s="50"/>
      <c r="C13" s="102" t="s">
        <v>50</v>
      </c>
      <c r="D13" s="2">
        <v>70</v>
      </c>
      <c r="E13" s="96" t="s">
        <v>34</v>
      </c>
      <c r="F13" s="97"/>
      <c r="G13" s="48"/>
      <c r="H13" s="48"/>
      <c r="I13" s="48"/>
      <c r="J13" s="48"/>
      <c r="K13" s="47"/>
      <c r="L13" s="95"/>
      <c r="M13" s="49"/>
      <c r="N13" s="50"/>
      <c r="O13" s="50"/>
      <c r="P13" s="50"/>
      <c r="Q13" s="50"/>
      <c r="R13" s="50"/>
      <c r="S13" s="50"/>
      <c r="T13" s="50"/>
      <c r="U13" s="51"/>
      <c r="V13" s="50"/>
      <c r="W13" s="50"/>
      <c r="X13" s="50"/>
    </row>
    <row r="14" spans="1:24" s="8" customFormat="1" ht="15.75">
      <c r="A14" s="146"/>
      <c r="B14" s="50"/>
      <c r="C14" s="147"/>
      <c r="D14" s="161">
        <f>D13*2.20462</f>
        <v>154.3234</v>
      </c>
      <c r="E14" s="96" t="s">
        <v>36</v>
      </c>
      <c r="F14" s="97"/>
      <c r="G14" s="48"/>
      <c r="H14" s="48"/>
      <c r="I14" s="48"/>
      <c r="J14" s="48"/>
      <c r="K14" s="47"/>
      <c r="L14" s="95"/>
      <c r="M14" s="49"/>
      <c r="N14" s="50"/>
      <c r="O14" s="50"/>
      <c r="P14" s="50"/>
      <c r="Q14" s="50"/>
      <c r="R14" s="50"/>
      <c r="S14" s="50"/>
      <c r="T14" s="50"/>
      <c r="U14" s="51"/>
      <c r="V14" s="50"/>
      <c r="W14" s="50"/>
      <c r="X14" s="50"/>
    </row>
    <row r="15" spans="1:24" s="8" customFormat="1" ht="8.25" customHeight="1" thickBot="1">
      <c r="A15" s="146"/>
      <c r="B15" s="50"/>
      <c r="C15" s="50"/>
      <c r="D15" s="160"/>
      <c r="E15" s="52"/>
      <c r="F15" s="98"/>
      <c r="G15" s="48"/>
      <c r="H15" s="48"/>
      <c r="I15" s="48"/>
      <c r="J15" s="48"/>
      <c r="K15" s="47"/>
      <c r="L15" s="94"/>
      <c r="M15" s="94"/>
      <c r="N15" s="50"/>
      <c r="O15" s="50"/>
      <c r="P15" s="50"/>
      <c r="Q15" s="50"/>
      <c r="R15" s="50"/>
      <c r="S15" s="50"/>
      <c r="T15" s="50"/>
      <c r="U15" s="51"/>
      <c r="V15" s="50"/>
      <c r="W15" s="50"/>
      <c r="X15" s="50"/>
    </row>
    <row r="16" spans="1:24" s="8" customFormat="1" ht="15.75" thickBot="1">
      <c r="A16" s="146" t="s">
        <v>31</v>
      </c>
      <c r="B16" s="50"/>
      <c r="C16" s="102" t="s">
        <v>51</v>
      </c>
      <c r="D16" s="1">
        <v>25</v>
      </c>
      <c r="E16" s="99" t="s">
        <v>56</v>
      </c>
      <c r="F16" s="96"/>
      <c r="G16" s="48"/>
      <c r="H16" s="48"/>
      <c r="I16" s="48" t="s">
        <v>22</v>
      </c>
      <c r="J16" s="48">
        <f>VLOOKUP(D16,AC56:AD151,2,FALSE)</f>
        <v>1</v>
      </c>
      <c r="K16" s="47"/>
      <c r="L16" s="94"/>
      <c r="M16" s="94"/>
      <c r="N16" s="50"/>
      <c r="O16" s="50"/>
      <c r="P16" s="50"/>
      <c r="Q16" s="50"/>
      <c r="R16" s="50"/>
      <c r="S16" s="50"/>
      <c r="T16" s="50"/>
      <c r="U16" s="51"/>
      <c r="V16" s="50"/>
      <c r="W16" s="50"/>
      <c r="X16" s="50"/>
    </row>
    <row r="17" spans="1:24" s="8" customFormat="1" ht="13.5" thickBot="1">
      <c r="A17" s="146"/>
      <c r="B17" s="50"/>
      <c r="C17" s="50"/>
      <c r="D17" s="160"/>
      <c r="E17" s="52"/>
      <c r="F17" s="98"/>
      <c r="G17" s="48"/>
      <c r="H17" s="48"/>
      <c r="I17" s="48" t="s">
        <v>25</v>
      </c>
      <c r="J17" s="48">
        <f>IF(D18&gt;2,SQRT(SQRT(SQRT($J$16))),SQRT(SQRT($J$16)))</f>
        <v>1</v>
      </c>
      <c r="K17" s="47"/>
      <c r="L17" s="47"/>
      <c r="M17" s="47"/>
      <c r="N17" s="48"/>
      <c r="O17" s="50"/>
      <c r="P17" s="50"/>
      <c r="Q17" s="50"/>
      <c r="R17" s="50"/>
      <c r="S17" s="50"/>
      <c r="T17" s="50"/>
      <c r="U17" s="51"/>
      <c r="V17" s="50"/>
      <c r="W17" s="50"/>
      <c r="X17" s="50"/>
    </row>
    <row r="18" spans="1:24" s="8" customFormat="1" ht="16.5" thickBot="1">
      <c r="A18" s="146" t="s">
        <v>32</v>
      </c>
      <c r="B18" s="50"/>
      <c r="C18" s="147" t="s">
        <v>52</v>
      </c>
      <c r="D18" s="1">
        <v>2</v>
      </c>
      <c r="E18" s="96" t="str">
        <f>IF(D18=4,"职业或前职业选手",IF(D18&gt;2.9,"经常",IF(D18&gt;1,"有时候",IF(D18=0,"第一次骑60分钟","很少"))))</f>
        <v>有时候</v>
      </c>
      <c r="F18" s="96"/>
      <c r="G18" s="48"/>
      <c r="H18" s="48"/>
      <c r="I18" s="48" t="s">
        <v>12</v>
      </c>
      <c r="J18" s="48">
        <f>IF(D18=4,1.092,IF(D18&gt;2.5,1.077,IF(D18&gt;1.5,1,IF(D18=0,0.94,0.96))))</f>
        <v>1</v>
      </c>
      <c r="K18" s="47"/>
      <c r="L18" s="47"/>
      <c r="M18" s="47"/>
      <c r="N18" s="48"/>
      <c r="O18" s="50"/>
      <c r="P18" s="50"/>
      <c r="Q18" s="50"/>
      <c r="R18" s="50"/>
      <c r="S18" s="50"/>
      <c r="T18" s="50"/>
      <c r="U18" s="51"/>
      <c r="V18" s="50"/>
      <c r="W18" s="50"/>
      <c r="X18" s="50"/>
    </row>
    <row r="19" spans="1:24" s="8" customFormat="1" ht="12.75">
      <c r="A19" s="146"/>
      <c r="B19" s="50"/>
      <c r="C19" s="148" t="s">
        <v>53</v>
      </c>
      <c r="D19" s="158"/>
      <c r="E19" s="96"/>
      <c r="F19" s="96"/>
      <c r="G19" s="48"/>
      <c r="H19" s="48"/>
      <c r="I19" s="48" t="s">
        <v>33</v>
      </c>
      <c r="J19" s="48">
        <f>VLOOKUP(D16,AE56:AF151,2,FALSE)</f>
        <v>1</v>
      </c>
      <c r="K19" s="47"/>
      <c r="L19" s="47"/>
      <c r="M19" s="47"/>
      <c r="N19" s="48"/>
      <c r="O19" s="50"/>
      <c r="P19" s="50"/>
      <c r="Q19" s="50"/>
      <c r="R19" s="50"/>
      <c r="S19" s="50"/>
      <c r="T19" s="50"/>
      <c r="U19" s="51"/>
      <c r="V19" s="50"/>
      <c r="W19" s="50"/>
      <c r="X19" s="50"/>
    </row>
    <row r="20" spans="1:24" s="8" customFormat="1" ht="18" customHeight="1" thickBot="1">
      <c r="A20" s="146"/>
      <c r="B20" s="50"/>
      <c r="C20" s="50"/>
      <c r="D20" s="160"/>
      <c r="E20" s="52"/>
      <c r="F20" s="98"/>
      <c r="G20" s="48"/>
      <c r="H20" s="48"/>
      <c r="I20" s="48"/>
      <c r="J20" s="48"/>
      <c r="K20" s="47"/>
      <c r="L20" s="47"/>
      <c r="M20" s="100"/>
      <c r="N20" s="48"/>
      <c r="O20" s="50"/>
      <c r="P20" s="50"/>
      <c r="Q20" s="50"/>
      <c r="R20" s="50"/>
      <c r="S20" s="50"/>
      <c r="T20" s="50"/>
      <c r="U20" s="51"/>
      <c r="V20" s="50"/>
      <c r="W20" s="50"/>
      <c r="X20" s="50"/>
    </row>
    <row r="21" spans="1:24" s="8" customFormat="1" ht="16.5" thickBot="1">
      <c r="A21" s="146" t="s">
        <v>0</v>
      </c>
      <c r="B21" s="50"/>
      <c r="C21" s="147" t="s">
        <v>54</v>
      </c>
      <c r="D21" s="3">
        <v>320</v>
      </c>
      <c r="E21" s="96" t="s">
        <v>27</v>
      </c>
      <c r="F21" s="96"/>
      <c r="G21" s="101">
        <f>D21</f>
        <v>320</v>
      </c>
      <c r="H21" s="48"/>
      <c r="I21" s="48" t="s">
        <v>26</v>
      </c>
      <c r="J21" s="48">
        <f>IF(D18&gt;2,SQRT(SQRT(SQRT($J$19))),SQRT(SQRT($J$19)))</f>
        <v>1</v>
      </c>
      <c r="K21" s="47"/>
      <c r="L21" s="47"/>
      <c r="M21" s="50"/>
      <c r="N21" s="48"/>
      <c r="O21" s="50"/>
      <c r="P21" s="50"/>
      <c r="Q21" s="50"/>
      <c r="R21" s="50"/>
      <c r="S21" s="50"/>
      <c r="T21" s="50"/>
      <c r="U21" s="51"/>
      <c r="V21" s="50"/>
      <c r="W21" s="50"/>
      <c r="X21" s="50"/>
    </row>
    <row r="22" spans="1:44" ht="12.75">
      <c r="A22" s="146"/>
      <c r="B22" s="50"/>
      <c r="C22" s="50"/>
      <c r="D22" s="157">
        <f>D21/D13</f>
        <v>4.571428571428571</v>
      </c>
      <c r="E22" s="96" t="s">
        <v>35</v>
      </c>
      <c r="F22" s="98"/>
      <c r="G22" s="48"/>
      <c r="H22" s="48"/>
      <c r="I22" s="48"/>
      <c r="J22" s="48"/>
      <c r="K22" s="47"/>
      <c r="L22" s="47"/>
      <c r="M22" s="47"/>
      <c r="N22" s="48"/>
      <c r="O22" s="50"/>
      <c r="P22" s="50"/>
      <c r="Q22" s="50"/>
      <c r="R22" s="50"/>
      <c r="S22" s="50"/>
      <c r="T22" s="50"/>
      <c r="U22" s="51"/>
      <c r="V22" s="50"/>
      <c r="W22" s="50"/>
      <c r="X22" s="50"/>
      <c r="Y22" s="5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">
      <c r="A23" s="146"/>
      <c r="B23" s="50"/>
      <c r="C23" s="50"/>
      <c r="D23" s="96"/>
      <c r="E23" s="96"/>
      <c r="F23" s="98"/>
      <c r="G23" s="48"/>
      <c r="H23" s="48"/>
      <c r="I23" s="48"/>
      <c r="J23" s="48"/>
      <c r="K23" s="47"/>
      <c r="L23" s="47"/>
      <c r="M23" s="102" t="s">
        <v>58</v>
      </c>
      <c r="N23" s="48"/>
      <c r="O23" s="50"/>
      <c r="P23" s="50"/>
      <c r="Q23" s="50"/>
      <c r="R23" s="50"/>
      <c r="S23" s="50"/>
      <c r="T23" s="50"/>
      <c r="U23" s="51"/>
      <c r="V23" s="50"/>
      <c r="W23" s="50"/>
      <c r="X23" s="50"/>
      <c r="Y23" s="5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3.5" thickBot="1">
      <c r="A24" s="146"/>
      <c r="B24" s="50"/>
      <c r="C24" s="50"/>
      <c r="D24" s="160"/>
      <c r="E24" s="52"/>
      <c r="F24" s="98"/>
      <c r="G24" s="48"/>
      <c r="H24" s="48"/>
      <c r="I24" s="48"/>
      <c r="J24" s="48"/>
      <c r="K24" s="47"/>
      <c r="L24" s="103"/>
      <c r="M24" s="103"/>
      <c r="N24" s="103"/>
      <c r="O24" s="103"/>
      <c r="P24" s="103"/>
      <c r="Q24" s="103"/>
      <c r="R24" s="104"/>
      <c r="S24" s="103"/>
      <c r="T24" s="103"/>
      <c r="U24" s="105"/>
      <c r="V24" s="103"/>
      <c r="W24" s="103"/>
      <c r="X24" s="50"/>
      <c r="Y24" s="50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3.5" thickBot="1">
      <c r="A25" s="146"/>
      <c r="B25" s="149"/>
      <c r="C25" s="150"/>
      <c r="D25" s="159"/>
      <c r="E25" s="106"/>
      <c r="F25" s="107"/>
      <c r="G25" s="48"/>
      <c r="H25" s="48"/>
      <c r="I25" s="48"/>
      <c r="J25" s="48"/>
      <c r="K25" s="47"/>
      <c r="L25" s="108" t="s">
        <v>59</v>
      </c>
      <c r="M25" s="109" t="s">
        <v>71</v>
      </c>
      <c r="N25" s="110" t="s">
        <v>72</v>
      </c>
      <c r="O25" s="110"/>
      <c r="P25" s="110" t="s">
        <v>83</v>
      </c>
      <c r="Q25" s="111" t="s">
        <v>85</v>
      </c>
      <c r="R25" s="112"/>
      <c r="S25" s="110" t="s">
        <v>84</v>
      </c>
      <c r="T25" s="111" t="s">
        <v>74</v>
      </c>
      <c r="U25" s="113"/>
      <c r="V25" s="109" t="s">
        <v>77</v>
      </c>
      <c r="W25" s="114" t="s">
        <v>78</v>
      </c>
      <c r="X25" s="115"/>
      <c r="Y25" s="5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6.5" thickBot="1">
      <c r="A26" s="107" t="s">
        <v>38</v>
      </c>
      <c r="B26" s="151"/>
      <c r="C26" s="152" t="s">
        <v>81</v>
      </c>
      <c r="D26" s="162">
        <f>D21*0.95</f>
        <v>304</v>
      </c>
      <c r="E26" s="116" t="s">
        <v>27</v>
      </c>
      <c r="F26" s="96"/>
      <c r="G26" s="48"/>
      <c r="H26" s="48"/>
      <c r="I26" s="48"/>
      <c r="J26" s="48"/>
      <c r="K26" s="47" t="s">
        <v>47</v>
      </c>
      <c r="L26" s="117"/>
      <c r="M26" s="118"/>
      <c r="N26" s="119" t="s">
        <v>73</v>
      </c>
      <c r="O26" s="118"/>
      <c r="P26" s="119" t="s">
        <v>75</v>
      </c>
      <c r="Q26" s="120" t="s">
        <v>76</v>
      </c>
      <c r="R26" s="121"/>
      <c r="S26" s="119" t="s">
        <v>77</v>
      </c>
      <c r="T26" s="120" t="s">
        <v>78</v>
      </c>
      <c r="U26" s="122"/>
      <c r="V26" s="121" t="s">
        <v>79</v>
      </c>
      <c r="W26" s="123" t="s">
        <v>80</v>
      </c>
      <c r="X26" s="124"/>
      <c r="Y26" s="50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6.5" thickBot="1">
      <c r="A27" s="52"/>
      <c r="B27" s="151"/>
      <c r="C27" s="152"/>
      <c r="D27" s="158"/>
      <c r="E27" s="125"/>
      <c r="F27" s="107"/>
      <c r="G27" s="48"/>
      <c r="H27" s="48"/>
      <c r="I27" s="48"/>
      <c r="J27" s="48"/>
      <c r="K27" s="47"/>
      <c r="L27" s="126" t="s">
        <v>60</v>
      </c>
      <c r="M27" s="127" t="s">
        <v>66</v>
      </c>
      <c r="N27" s="128" t="s">
        <v>39</v>
      </c>
      <c r="O27" s="128" t="s">
        <v>46</v>
      </c>
      <c r="P27" s="129">
        <v>0</v>
      </c>
      <c r="Q27" s="130">
        <f>$D$26*0.55</f>
        <v>167.20000000000002</v>
      </c>
      <c r="R27" s="131" t="s">
        <v>27</v>
      </c>
      <c r="S27" s="129">
        <v>0</v>
      </c>
      <c r="T27" s="130">
        <f>$D$28*0.55</f>
        <v>151.87230815292494</v>
      </c>
      <c r="U27" s="131" t="s">
        <v>27</v>
      </c>
      <c r="V27" s="132">
        <f aca="true" t="shared" si="0" ref="V27:W29">P27-S27</f>
        <v>0</v>
      </c>
      <c r="W27" s="133">
        <f t="shared" si="0"/>
        <v>15.327691847075073</v>
      </c>
      <c r="X27" s="134" t="s">
        <v>27</v>
      </c>
      <c r="Y27" s="5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6.5" thickBot="1">
      <c r="A28" s="52"/>
      <c r="B28" s="151"/>
      <c r="C28" s="152" t="s">
        <v>82</v>
      </c>
      <c r="D28" s="163">
        <f>IF(D11=1,G49*J17*J18,G60*J21*J18)</f>
        <v>276.1314693689544</v>
      </c>
      <c r="E28" s="116" t="s">
        <v>27</v>
      </c>
      <c r="F28" s="96"/>
      <c r="G28" s="48"/>
      <c r="H28" s="48"/>
      <c r="I28" s="48"/>
      <c r="J28" s="48"/>
      <c r="K28" s="47"/>
      <c r="L28" s="126" t="s">
        <v>61</v>
      </c>
      <c r="M28" s="127" t="s">
        <v>70</v>
      </c>
      <c r="N28" s="128" t="s">
        <v>40</v>
      </c>
      <c r="O28" s="128" t="s">
        <v>46</v>
      </c>
      <c r="P28" s="129">
        <f>$D$26*0.56</f>
        <v>170.24</v>
      </c>
      <c r="Q28" s="130">
        <f>$D$26*0.75</f>
        <v>228</v>
      </c>
      <c r="R28" s="131" t="s">
        <v>27</v>
      </c>
      <c r="S28" s="129">
        <f>$D$28*0.56</f>
        <v>154.6336228466145</v>
      </c>
      <c r="T28" s="130">
        <f>$D$28*0.75</f>
        <v>207.0986020267158</v>
      </c>
      <c r="U28" s="131" t="s">
        <v>27</v>
      </c>
      <c r="V28" s="132">
        <f t="shared" si="0"/>
        <v>15.606377153385523</v>
      </c>
      <c r="W28" s="133">
        <f t="shared" si="0"/>
        <v>20.90139797328419</v>
      </c>
      <c r="X28" s="134" t="s">
        <v>27</v>
      </c>
      <c r="Y28" s="50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5.75">
      <c r="A29" s="52"/>
      <c r="B29" s="151"/>
      <c r="C29" s="152"/>
      <c r="D29" s="157">
        <f>D28/D13</f>
        <v>3.944735276699349</v>
      </c>
      <c r="E29" s="116" t="s">
        <v>37</v>
      </c>
      <c r="F29" s="96"/>
      <c r="G29" s="48"/>
      <c r="H29" s="48"/>
      <c r="I29" s="48"/>
      <c r="J29" s="48"/>
      <c r="K29" s="47"/>
      <c r="L29" s="126" t="s">
        <v>62</v>
      </c>
      <c r="M29" s="127" t="s">
        <v>69</v>
      </c>
      <c r="N29" s="128" t="s">
        <v>41</v>
      </c>
      <c r="O29" s="128" t="s">
        <v>46</v>
      </c>
      <c r="P29" s="129">
        <f>$D$26*0.76</f>
        <v>231.04</v>
      </c>
      <c r="Q29" s="130">
        <f>$D$26*0.9</f>
        <v>273.6</v>
      </c>
      <c r="R29" s="131" t="s">
        <v>27</v>
      </c>
      <c r="S29" s="129">
        <f>$D$28*0.76</f>
        <v>209.85991672040535</v>
      </c>
      <c r="T29" s="130">
        <f>$D$28*0.9</f>
        <v>248.51832243205897</v>
      </c>
      <c r="U29" s="131" t="s">
        <v>27</v>
      </c>
      <c r="V29" s="132">
        <f t="shared" si="0"/>
        <v>21.18008327959464</v>
      </c>
      <c r="W29" s="133">
        <f t="shared" si="0"/>
        <v>25.081677567941057</v>
      </c>
      <c r="X29" s="134" t="s">
        <v>27</v>
      </c>
      <c r="Y29" s="50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4.5" customHeight="1" thickBot="1">
      <c r="A30" s="52"/>
      <c r="B30" s="151"/>
      <c r="C30" s="152"/>
      <c r="D30" s="158"/>
      <c r="E30" s="125"/>
      <c r="F30" s="107"/>
      <c r="G30" s="48"/>
      <c r="H30" s="48"/>
      <c r="I30" s="48"/>
      <c r="J30" s="48"/>
      <c r="K30" s="47"/>
      <c r="L30" s="126"/>
      <c r="M30" s="128"/>
      <c r="N30" s="128"/>
      <c r="O30" s="128" t="s">
        <v>46</v>
      </c>
      <c r="P30" s="135"/>
      <c r="Q30" s="130"/>
      <c r="R30" s="131"/>
      <c r="S30" s="135"/>
      <c r="T30" s="130"/>
      <c r="U30" s="131"/>
      <c r="V30" s="132"/>
      <c r="W30" s="133"/>
      <c r="X30" s="134"/>
      <c r="Y30" s="5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6.5" thickBot="1">
      <c r="A31" s="52"/>
      <c r="B31" s="151"/>
      <c r="C31" s="152" t="s">
        <v>55</v>
      </c>
      <c r="D31" s="164">
        <f>D28/D21</f>
        <v>0.8629108417779825</v>
      </c>
      <c r="E31" s="136"/>
      <c r="F31" s="137"/>
      <c r="G31" s="48"/>
      <c r="H31" s="48"/>
      <c r="I31" s="48"/>
      <c r="J31" s="48"/>
      <c r="K31" s="47"/>
      <c r="L31" s="126" t="s">
        <v>63</v>
      </c>
      <c r="M31" s="127" t="s">
        <v>67</v>
      </c>
      <c r="N31" s="128" t="s">
        <v>42</v>
      </c>
      <c r="O31" s="128" t="s">
        <v>46</v>
      </c>
      <c r="P31" s="129">
        <f>$D$26*0.91</f>
        <v>276.64</v>
      </c>
      <c r="Q31" s="130">
        <f>$D$26*1.05</f>
        <v>319.2</v>
      </c>
      <c r="R31" s="131" t="s">
        <v>27</v>
      </c>
      <c r="S31" s="129">
        <f>$D$28*0.91</f>
        <v>251.27963712574854</v>
      </c>
      <c r="T31" s="130">
        <f>$D$28*1.05</f>
        <v>289.9380428374021</v>
      </c>
      <c r="U31" s="131" t="s">
        <v>27</v>
      </c>
      <c r="V31" s="132">
        <f aca="true" t="shared" si="1" ref="V31:W33">P31-S31</f>
        <v>25.36036287425145</v>
      </c>
      <c r="W31" s="133">
        <f t="shared" si="1"/>
        <v>29.261957162597866</v>
      </c>
      <c r="X31" s="134" t="s">
        <v>27</v>
      </c>
      <c r="Y31" s="50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2.75">
      <c r="A32" s="52"/>
      <c r="B32" s="151"/>
      <c r="C32" s="60"/>
      <c r="D32" s="156">
        <f>(D21-D28)/D21</f>
        <v>0.13708915822201745</v>
      </c>
      <c r="E32" s="116" t="s">
        <v>28</v>
      </c>
      <c r="F32" s="96"/>
      <c r="G32" s="48"/>
      <c r="H32" s="48"/>
      <c r="I32" s="48"/>
      <c r="J32" s="48"/>
      <c r="K32" s="47"/>
      <c r="L32" s="126" t="s">
        <v>64</v>
      </c>
      <c r="M32" s="128" t="s">
        <v>68</v>
      </c>
      <c r="N32" s="128" t="s">
        <v>43</v>
      </c>
      <c r="O32" s="128" t="s">
        <v>46</v>
      </c>
      <c r="P32" s="129">
        <f>$D$26*1.06</f>
        <v>322.24</v>
      </c>
      <c r="Q32" s="130">
        <f>$D$26*1.2</f>
        <v>364.8</v>
      </c>
      <c r="R32" s="131" t="s">
        <v>27</v>
      </c>
      <c r="S32" s="129">
        <f>$D$28*1.06</f>
        <v>292.69935753109166</v>
      </c>
      <c r="T32" s="130">
        <f>$D$28*1.2</f>
        <v>331.3577632427453</v>
      </c>
      <c r="U32" s="131" t="s">
        <v>27</v>
      </c>
      <c r="V32" s="132">
        <f t="shared" si="1"/>
        <v>29.540642468908345</v>
      </c>
      <c r="W32" s="133">
        <f t="shared" si="1"/>
        <v>33.442236757254705</v>
      </c>
      <c r="X32" s="134" t="s">
        <v>27</v>
      </c>
      <c r="Y32" s="50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2.75">
      <c r="A33" s="52"/>
      <c r="B33" s="151"/>
      <c r="C33" s="60"/>
      <c r="D33" s="73"/>
      <c r="E33" s="125"/>
      <c r="F33" s="107"/>
      <c r="G33" s="48"/>
      <c r="H33" s="48"/>
      <c r="I33" s="48"/>
      <c r="J33" s="48"/>
      <c r="K33" s="47"/>
      <c r="L33" s="126" t="s">
        <v>65</v>
      </c>
      <c r="M33" s="127" t="s">
        <v>89</v>
      </c>
      <c r="N33" s="128" t="s">
        <v>44</v>
      </c>
      <c r="O33" s="128" t="s">
        <v>46</v>
      </c>
      <c r="P33" s="129">
        <f>$D$26*1.21</f>
        <v>367.84</v>
      </c>
      <c r="Q33" s="130">
        <f>$D$26*1.5</f>
        <v>456</v>
      </c>
      <c r="R33" s="131" t="s">
        <v>27</v>
      </c>
      <c r="S33" s="129">
        <f>$D$28*1.21</f>
        <v>334.11907793643485</v>
      </c>
      <c r="T33" s="130">
        <f>$D$28*1.5</f>
        <v>414.1972040534316</v>
      </c>
      <c r="U33" s="131" t="s">
        <v>27</v>
      </c>
      <c r="V33" s="132">
        <f t="shared" si="1"/>
        <v>33.720922063565126</v>
      </c>
      <c r="W33" s="133">
        <f t="shared" si="1"/>
        <v>41.80279594656838</v>
      </c>
      <c r="X33" s="134" t="s">
        <v>27</v>
      </c>
      <c r="Y33" s="50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9" customHeight="1" thickBot="1">
      <c r="A34" s="52"/>
      <c r="B34" s="153"/>
      <c r="C34" s="154"/>
      <c r="D34" s="144"/>
      <c r="E34" s="138"/>
      <c r="F34" s="98"/>
      <c r="G34" s="48">
        <v>20</v>
      </c>
      <c r="H34" s="48" t="s">
        <v>10</v>
      </c>
      <c r="I34" s="48" t="s">
        <v>1</v>
      </c>
      <c r="J34" s="101">
        <f>G34*60</f>
        <v>1200</v>
      </c>
      <c r="K34" s="47"/>
      <c r="L34" s="139"/>
      <c r="M34" s="140"/>
      <c r="N34" s="141"/>
      <c r="O34" s="141"/>
      <c r="P34" s="141"/>
      <c r="Q34" s="141"/>
      <c r="R34" s="141" t="s">
        <v>45</v>
      </c>
      <c r="S34" s="141"/>
      <c r="T34" s="141"/>
      <c r="U34" s="142"/>
      <c r="V34" s="141"/>
      <c r="W34" s="141"/>
      <c r="X34" s="143"/>
      <c r="Y34" s="50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2.75">
      <c r="A35" s="52"/>
      <c r="B35" s="50"/>
      <c r="C35" s="50"/>
      <c r="D35" s="52"/>
      <c r="E35" s="52"/>
      <c r="F35" s="98"/>
      <c r="G35" s="48">
        <f>G34*60</f>
        <v>1200</v>
      </c>
      <c r="H35" s="48" t="s">
        <v>9</v>
      </c>
      <c r="I35" s="48"/>
      <c r="J35" s="48"/>
      <c r="K35" s="47"/>
      <c r="L35" s="94"/>
      <c r="M35" s="94"/>
      <c r="N35" s="50"/>
      <c r="O35" s="50"/>
      <c r="P35" s="50"/>
      <c r="Q35" s="50"/>
      <c r="R35" s="50"/>
      <c r="S35" s="50"/>
      <c r="T35" s="50"/>
      <c r="U35" s="51"/>
      <c r="V35" s="50"/>
      <c r="W35" s="50"/>
      <c r="X35" s="50"/>
      <c r="Y35" s="5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thickBot="1">
      <c r="A36" s="52"/>
      <c r="B36" s="154"/>
      <c r="C36" s="154"/>
      <c r="D36" s="144"/>
      <c r="E36" s="144"/>
      <c r="F36" s="98"/>
      <c r="G36" s="48"/>
      <c r="H36" s="101" t="s">
        <v>14</v>
      </c>
      <c r="I36" s="48"/>
      <c r="J36" s="48"/>
      <c r="K36" s="47"/>
      <c r="L36" s="94"/>
      <c r="M36" s="94"/>
      <c r="N36" s="50"/>
      <c r="O36" s="50"/>
      <c r="P36" s="50"/>
      <c r="Q36" s="50"/>
      <c r="R36" s="50"/>
      <c r="S36" s="50"/>
      <c r="T36" s="50"/>
      <c r="U36" s="51"/>
      <c r="V36" s="50"/>
      <c r="W36" s="50"/>
      <c r="X36" s="50"/>
      <c r="Y36" s="5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24.75" thickBot="1">
      <c r="A37" s="52"/>
      <c r="B37" s="155" t="s">
        <v>57</v>
      </c>
      <c r="C37" s="145"/>
      <c r="D37" s="144"/>
      <c r="E37" s="145"/>
      <c r="F37" s="98"/>
      <c r="G37" s="48">
        <v>416.3</v>
      </c>
      <c r="H37" s="48" t="s">
        <v>18</v>
      </c>
      <c r="I37" s="48"/>
      <c r="J37" s="48"/>
      <c r="K37" s="47"/>
      <c r="L37" s="94"/>
      <c r="M37" s="94"/>
      <c r="N37" s="50"/>
      <c r="O37" s="50"/>
      <c r="P37" s="50"/>
      <c r="Q37" s="50"/>
      <c r="R37" s="50"/>
      <c r="S37" s="50"/>
      <c r="T37" s="50"/>
      <c r="U37" s="51"/>
      <c r="V37" s="50"/>
      <c r="W37" s="50"/>
      <c r="X37" s="50"/>
      <c r="Y37" s="50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2.75">
      <c r="A38" s="52"/>
      <c r="B38" s="168"/>
      <c r="C38" s="168"/>
      <c r="D38" s="169"/>
      <c r="E38" s="168"/>
      <c r="F38" s="98"/>
      <c r="G38" s="48">
        <v>199.24</v>
      </c>
      <c r="H38" s="48" t="s">
        <v>19</v>
      </c>
      <c r="I38" s="48"/>
      <c r="J38" s="48"/>
      <c r="K38" s="47"/>
      <c r="L38" s="94"/>
      <c r="M38" s="94"/>
      <c r="N38" s="50"/>
      <c r="O38" s="50"/>
      <c r="P38" s="50"/>
      <c r="Q38" s="50"/>
      <c r="R38" s="50"/>
      <c r="S38" s="50"/>
      <c r="T38" s="50"/>
      <c r="U38" s="51"/>
      <c r="V38" s="50"/>
      <c r="W38" s="50"/>
      <c r="X38" s="50"/>
      <c r="Y38" s="50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2.75">
      <c r="A39" s="52"/>
      <c r="B39" s="50"/>
      <c r="C39" s="50"/>
      <c r="D39" s="52"/>
      <c r="E39" s="52"/>
      <c r="F39" s="98"/>
      <c r="G39" s="48">
        <v>217.1</v>
      </c>
      <c r="H39" s="48" t="s">
        <v>4</v>
      </c>
      <c r="I39" s="48" t="s">
        <v>15</v>
      </c>
      <c r="J39" s="48">
        <f>G21-G38</f>
        <v>120.75999999999999</v>
      </c>
      <c r="K39" s="47"/>
      <c r="L39" s="94"/>
      <c r="M39" s="94"/>
      <c r="N39" s="50"/>
      <c r="O39" s="50"/>
      <c r="P39" s="50"/>
      <c r="Q39" s="50"/>
      <c r="R39" s="50"/>
      <c r="S39" s="50"/>
      <c r="T39" s="50"/>
      <c r="U39" s="51"/>
      <c r="V39" s="50"/>
      <c r="W39" s="50"/>
      <c r="X39" s="50"/>
      <c r="Y39" s="50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2.75">
      <c r="A40" s="52"/>
      <c r="B40" s="50"/>
      <c r="C40" s="50"/>
      <c r="D40" s="52"/>
      <c r="E40" s="52"/>
      <c r="F40" s="98"/>
      <c r="G40" s="48"/>
      <c r="H40" s="48"/>
      <c r="I40" s="48" t="s">
        <v>6</v>
      </c>
      <c r="J40" s="48">
        <f>J39/G39</f>
        <v>0.5562413634269922</v>
      </c>
      <c r="K40" s="47"/>
      <c r="L40" s="47"/>
      <c r="M40" s="47"/>
      <c r="N40" s="60"/>
      <c r="O40" s="60"/>
      <c r="P40" s="60"/>
      <c r="Q40" s="50"/>
      <c r="R40" s="50"/>
      <c r="S40" s="50"/>
      <c r="T40" s="50"/>
      <c r="U40" s="51"/>
      <c r="V40" s="50"/>
      <c r="W40" s="50"/>
      <c r="X40" s="50"/>
      <c r="Y40" s="50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2.75">
      <c r="A41" s="52"/>
      <c r="B41" s="50"/>
      <c r="C41" s="50"/>
      <c r="D41" s="10"/>
      <c r="E41" s="10"/>
      <c r="F41" s="14"/>
      <c r="G41" s="6">
        <v>361.2</v>
      </c>
      <c r="H41" s="6" t="s">
        <v>20</v>
      </c>
      <c r="I41" s="6" t="s">
        <v>7</v>
      </c>
      <c r="J41" s="6">
        <f>G21/G38</f>
        <v>1.6061031921300943</v>
      </c>
      <c r="K41" s="5"/>
      <c r="L41" s="5"/>
      <c r="M41" s="18"/>
      <c r="N41" s="18"/>
      <c r="O41" s="18"/>
      <c r="P41" s="11"/>
      <c r="Q41" s="8"/>
      <c r="R41" s="8"/>
      <c r="S41" s="8"/>
      <c r="T41" s="8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2.75">
      <c r="A42" s="52"/>
      <c r="B42" s="50"/>
      <c r="C42" s="50"/>
      <c r="D42" s="10"/>
      <c r="E42" s="10"/>
      <c r="F42" s="14"/>
      <c r="G42" s="6">
        <v>169.5</v>
      </c>
      <c r="H42" s="6" t="s">
        <v>21</v>
      </c>
      <c r="I42" s="6" t="s">
        <v>8</v>
      </c>
      <c r="J42" s="6">
        <f>G21/G37</f>
        <v>0.7686764352630314</v>
      </c>
      <c r="K42" s="5"/>
      <c r="L42" s="5"/>
      <c r="M42" s="18"/>
      <c r="N42" s="18"/>
      <c r="O42" s="18"/>
      <c r="P42" s="11"/>
      <c r="Q42" s="8"/>
      <c r="R42" s="8"/>
      <c r="S42" s="8"/>
      <c r="T42" s="8"/>
      <c r="U42" s="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2.75">
      <c r="A43" s="52"/>
      <c r="B43" s="50"/>
      <c r="C43" s="50"/>
      <c r="D43" s="10"/>
      <c r="E43" s="10"/>
      <c r="F43" s="14"/>
      <c r="G43" s="6">
        <v>191.7</v>
      </c>
      <c r="H43" s="6" t="s">
        <v>4</v>
      </c>
      <c r="I43" s="6"/>
      <c r="J43" s="6"/>
      <c r="K43" s="5"/>
      <c r="L43" s="5"/>
      <c r="M43" s="18"/>
      <c r="N43" s="18"/>
      <c r="O43" s="18"/>
      <c r="P43" s="11"/>
      <c r="Q43" s="8"/>
      <c r="R43" s="8"/>
      <c r="S43" s="8"/>
      <c r="T43" s="8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2.75">
      <c r="A44" s="52"/>
      <c r="B44" s="50"/>
      <c r="C44" s="50"/>
      <c r="D44" s="10"/>
      <c r="E44" s="10"/>
      <c r="F44" s="14"/>
      <c r="G44" s="6"/>
      <c r="H44" s="6"/>
      <c r="I44" s="6"/>
      <c r="J44" s="6"/>
      <c r="K44" s="5"/>
      <c r="L44" s="5"/>
      <c r="M44" s="18"/>
      <c r="N44" s="18"/>
      <c r="O44" s="18"/>
      <c r="P44" s="11"/>
      <c r="Q44" s="8"/>
      <c r="R44" s="8"/>
      <c r="S44" s="8"/>
      <c r="T44" s="8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2.75">
      <c r="A45" s="52"/>
      <c r="B45" s="50"/>
      <c r="C45" s="50"/>
      <c r="D45" s="10"/>
      <c r="E45" s="10"/>
      <c r="F45" s="14"/>
      <c r="G45" s="6"/>
      <c r="H45" s="6"/>
      <c r="I45" s="6"/>
      <c r="J45" s="6"/>
      <c r="K45" s="5"/>
      <c r="L45" s="5"/>
      <c r="M45" s="18"/>
      <c r="N45" s="18"/>
      <c r="O45" s="18"/>
      <c r="P45" s="11"/>
      <c r="Q45" s="8"/>
      <c r="R45" s="8"/>
      <c r="S45" s="8"/>
      <c r="T45" s="8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2.75">
      <c r="A46" s="52"/>
      <c r="B46" s="50"/>
      <c r="C46" s="50"/>
      <c r="D46" s="10"/>
      <c r="E46" s="10"/>
      <c r="F46" s="14"/>
      <c r="G46" s="6"/>
      <c r="H46" s="6"/>
      <c r="I46" s="6"/>
      <c r="J46" s="6"/>
      <c r="K46" s="5"/>
      <c r="L46" s="5"/>
      <c r="M46" s="18"/>
      <c r="N46" s="18"/>
      <c r="O46" s="18"/>
      <c r="P46" s="11"/>
      <c r="Q46" s="8"/>
      <c r="R46" s="8"/>
      <c r="S46" s="8"/>
      <c r="T46" s="8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2.75">
      <c r="A47" s="52"/>
      <c r="B47" s="50"/>
      <c r="C47" s="50"/>
      <c r="D47" s="19"/>
      <c r="E47" s="19"/>
      <c r="F47" s="20"/>
      <c r="G47" s="6"/>
      <c r="H47" s="6"/>
      <c r="I47" s="6"/>
      <c r="J47" s="6"/>
      <c r="K47" s="5"/>
      <c r="L47" s="21"/>
      <c r="M47" s="18"/>
      <c r="N47" s="18"/>
      <c r="O47" s="18"/>
      <c r="P47" s="11"/>
      <c r="Q47" s="8"/>
      <c r="R47" s="8"/>
      <c r="S47" s="8"/>
      <c r="T47" s="8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2.75">
      <c r="A48" s="10"/>
      <c r="B48" s="8"/>
      <c r="C48" s="8"/>
      <c r="D48" s="10"/>
      <c r="E48" s="10"/>
      <c r="F48" s="12"/>
      <c r="G48" s="15">
        <v>60</v>
      </c>
      <c r="H48" s="6" t="s">
        <v>5</v>
      </c>
      <c r="I48" s="6" t="s">
        <v>1</v>
      </c>
      <c r="J48" s="15">
        <f>G48*60</f>
        <v>3600</v>
      </c>
      <c r="K48" s="5"/>
      <c r="L48" s="22"/>
      <c r="M48" s="6"/>
      <c r="N48" s="11"/>
      <c r="O48" s="11"/>
      <c r="P48" s="11"/>
      <c r="Q48" s="8"/>
      <c r="R48" s="8"/>
      <c r="S48" s="8"/>
      <c r="T48" s="8"/>
      <c r="U48" s="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2.75">
      <c r="A49" s="10"/>
      <c r="B49" s="8"/>
      <c r="C49" s="8"/>
      <c r="D49" s="10"/>
      <c r="E49" s="10"/>
      <c r="F49" s="12"/>
      <c r="G49" s="15">
        <f>IF($J$40&gt;1,$J$42*$G$41,IF($J$40&gt;0,$G$42+($G$43*$J$40),$J$41*$G$42))</f>
        <v>276.1314693689544</v>
      </c>
      <c r="H49" s="6" t="s">
        <v>16</v>
      </c>
      <c r="I49" s="6"/>
      <c r="J49" s="6"/>
      <c r="K49" s="5"/>
      <c r="L49" s="23"/>
      <c r="M49" s="7"/>
      <c r="N49" s="8"/>
      <c r="O49" s="8"/>
      <c r="P49" s="8"/>
      <c r="Q49" s="8"/>
      <c r="R49" s="8"/>
      <c r="S49" s="8"/>
      <c r="T49" s="8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2.75">
      <c r="A50" s="10"/>
      <c r="B50" s="8"/>
      <c r="C50" s="8"/>
      <c r="D50" s="10"/>
      <c r="E50" s="10"/>
      <c r="F50" s="12"/>
      <c r="G50" s="6"/>
      <c r="H50" s="6"/>
      <c r="I50" s="6"/>
      <c r="J50" s="6"/>
      <c r="K50" s="5"/>
      <c r="L50" s="23"/>
      <c r="M50" s="7"/>
      <c r="N50" s="24"/>
      <c r="O50" s="24"/>
      <c r="P50" s="8"/>
      <c r="Q50" s="8"/>
      <c r="R50" s="8"/>
      <c r="S50" s="8"/>
      <c r="T50" s="8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2.75">
      <c r="A51" s="10"/>
      <c r="B51" s="8"/>
      <c r="C51" s="8"/>
      <c r="D51" s="10"/>
      <c r="E51" s="10"/>
      <c r="F51" s="12"/>
      <c r="G51" s="6"/>
      <c r="H51" s="15" t="s">
        <v>13</v>
      </c>
      <c r="I51" s="6"/>
      <c r="J51" s="6"/>
      <c r="K51" s="5"/>
      <c r="L51" s="23"/>
      <c r="M51" s="7"/>
      <c r="N51" s="24"/>
      <c r="O51" s="24"/>
      <c r="P51" s="8"/>
      <c r="Q51" s="8"/>
      <c r="R51" s="8"/>
      <c r="S51" s="8"/>
      <c r="T51" s="8"/>
      <c r="U51" s="9"/>
      <c r="V51" s="8"/>
      <c r="W51" s="8"/>
      <c r="X51" s="8"/>
      <c r="Y51" s="8"/>
      <c r="Z51" s="8"/>
      <c r="AA51" s="8"/>
      <c r="AB51" s="4"/>
      <c r="AC51" s="4"/>
      <c r="AD51" s="4"/>
      <c r="AE51" s="4"/>
      <c r="AF51" s="4"/>
      <c r="AG51" s="4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2.75">
      <c r="A52" s="10"/>
      <c r="B52" s="8"/>
      <c r="C52" s="8"/>
      <c r="D52" s="10"/>
      <c r="E52" s="10"/>
      <c r="F52" s="12"/>
      <c r="G52" s="6">
        <v>300.9</v>
      </c>
      <c r="H52" s="6" t="s">
        <v>2</v>
      </c>
      <c r="I52" s="6"/>
      <c r="J52" s="6"/>
      <c r="K52" s="5"/>
      <c r="L52" s="23"/>
      <c r="M52" s="7"/>
      <c r="N52" s="24"/>
      <c r="O52" s="24"/>
      <c r="P52" s="8"/>
      <c r="Q52" s="8"/>
      <c r="R52" s="8"/>
      <c r="S52" s="8"/>
      <c r="T52" s="8"/>
      <c r="U52" s="9"/>
      <c r="V52" s="24"/>
      <c r="W52" s="24"/>
      <c r="X52" s="8"/>
      <c r="Y52" s="8"/>
      <c r="Z52" s="8"/>
      <c r="AA52" s="8"/>
      <c r="AB52" s="6"/>
      <c r="AC52" s="6"/>
      <c r="AD52" s="6"/>
      <c r="AE52" s="6"/>
      <c r="AF52" s="6"/>
      <c r="AG52" s="6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.75">
      <c r="A53" s="10"/>
      <c r="B53" s="8"/>
      <c r="C53" s="17"/>
      <c r="D53" s="10"/>
      <c r="E53" s="10"/>
      <c r="F53" s="12"/>
      <c r="G53" s="6">
        <v>156.6</v>
      </c>
      <c r="H53" s="6" t="s">
        <v>3</v>
      </c>
      <c r="I53" s="6"/>
      <c r="J53" s="6"/>
      <c r="K53" s="5"/>
      <c r="L53" s="23"/>
      <c r="M53" s="7"/>
      <c r="N53" s="24"/>
      <c r="O53" s="24"/>
      <c r="P53" s="8"/>
      <c r="Q53" s="8"/>
      <c r="R53" s="8"/>
      <c r="S53" s="8"/>
      <c r="T53" s="8"/>
      <c r="U53" s="9"/>
      <c r="V53" s="24"/>
      <c r="W53" s="24"/>
      <c r="X53" s="8"/>
      <c r="Y53" s="8"/>
      <c r="Z53" s="8"/>
      <c r="AA53" s="8"/>
      <c r="AB53" s="6"/>
      <c r="AC53" s="6"/>
      <c r="AD53" s="6"/>
      <c r="AE53" s="6"/>
      <c r="AF53" s="6"/>
      <c r="AG53" s="6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2.75">
      <c r="A54" s="10"/>
      <c r="B54" s="8"/>
      <c r="C54" s="17"/>
      <c r="D54" s="10"/>
      <c r="E54" s="10"/>
      <c r="F54" s="12"/>
      <c r="G54" s="6">
        <v>144.2</v>
      </c>
      <c r="H54" s="6" t="s">
        <v>4</v>
      </c>
      <c r="I54" s="6" t="s">
        <v>15</v>
      </c>
      <c r="J54" s="6">
        <f>G21-G53</f>
        <v>163.4</v>
      </c>
      <c r="K54" s="5"/>
      <c r="L54" s="23"/>
      <c r="M54" s="7"/>
      <c r="N54" s="24"/>
      <c r="O54" s="24"/>
      <c r="P54" s="8"/>
      <c r="Q54" s="8"/>
      <c r="R54" s="8"/>
      <c r="S54" s="8"/>
      <c r="T54" s="8"/>
      <c r="U54" s="9"/>
      <c r="V54" s="24"/>
      <c r="W54" s="24"/>
      <c r="X54" s="8"/>
      <c r="Y54" s="8"/>
      <c r="Z54" s="8"/>
      <c r="AA54" s="8"/>
      <c r="AB54" s="6"/>
      <c r="AC54" s="6"/>
      <c r="AD54" s="6"/>
      <c r="AE54" s="6"/>
      <c r="AF54" s="6"/>
      <c r="AG54" s="6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2.75">
      <c r="A55" s="10"/>
      <c r="B55" s="8"/>
      <c r="C55" s="17"/>
      <c r="D55" s="10"/>
      <c r="E55" s="10"/>
      <c r="F55" s="12"/>
      <c r="G55" s="6"/>
      <c r="H55" s="6"/>
      <c r="I55" s="6" t="s">
        <v>6</v>
      </c>
      <c r="J55" s="6">
        <f>J54/G54</f>
        <v>1.1331484049930654</v>
      </c>
      <c r="K55" s="5"/>
      <c r="L55" s="23"/>
      <c r="M55" s="7"/>
      <c r="N55" s="8"/>
      <c r="O55" s="8"/>
      <c r="P55" s="8"/>
      <c r="Q55" s="8"/>
      <c r="R55" s="8"/>
      <c r="S55" s="8"/>
      <c r="T55" s="8"/>
      <c r="U55" s="9"/>
      <c r="V55" s="8"/>
      <c r="W55" s="8"/>
      <c r="X55" s="8"/>
      <c r="Y55" s="8"/>
      <c r="Z55" s="8"/>
      <c r="AA55" s="8"/>
      <c r="AB55" s="6"/>
      <c r="AC55" s="6" t="s">
        <v>11</v>
      </c>
      <c r="AD55" s="6" t="s">
        <v>23</v>
      </c>
      <c r="AE55" s="6" t="s">
        <v>24</v>
      </c>
      <c r="AF55" s="6"/>
      <c r="AG55" s="6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.75">
      <c r="A56" s="10"/>
      <c r="B56" s="8"/>
      <c r="C56" s="17"/>
      <c r="D56" s="10"/>
      <c r="E56" s="10"/>
      <c r="F56" s="12"/>
      <c r="G56" s="6">
        <v>267.9</v>
      </c>
      <c r="H56" s="6" t="s">
        <v>2</v>
      </c>
      <c r="I56" s="6" t="s">
        <v>7</v>
      </c>
      <c r="J56" s="6">
        <f>G21/G53</f>
        <v>2.0434227330779056</v>
      </c>
      <c r="K56" s="5"/>
      <c r="L56" s="23"/>
      <c r="M56" s="7"/>
      <c r="N56" s="8"/>
      <c r="O56" s="8"/>
      <c r="P56" s="8"/>
      <c r="Q56" s="8"/>
      <c r="R56" s="8"/>
      <c r="S56" s="8"/>
      <c r="T56" s="8"/>
      <c r="U56" s="9"/>
      <c r="V56" s="8"/>
      <c r="W56" s="8"/>
      <c r="X56" s="8"/>
      <c r="Y56" s="8"/>
      <c r="Z56" s="8"/>
      <c r="AA56" s="8"/>
      <c r="AB56" s="6"/>
      <c r="AC56" s="25">
        <v>5</v>
      </c>
      <c r="AD56" s="26">
        <v>0.651</v>
      </c>
      <c r="AE56" s="25">
        <v>5</v>
      </c>
      <c r="AF56" s="26">
        <v>0.7181</v>
      </c>
      <c r="AG56" s="6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2.75">
      <c r="A57" s="10"/>
      <c r="B57" s="8"/>
      <c r="C57" s="17"/>
      <c r="D57" s="10"/>
      <c r="E57" s="10"/>
      <c r="F57" s="12"/>
      <c r="G57" s="6">
        <v>135.5</v>
      </c>
      <c r="H57" s="6" t="s">
        <v>3</v>
      </c>
      <c r="I57" s="6" t="s">
        <v>8</v>
      </c>
      <c r="J57" s="6">
        <f>G21/G52</f>
        <v>1.0634762379528082</v>
      </c>
      <c r="K57" s="5"/>
      <c r="L57" s="23"/>
      <c r="M57" s="7"/>
      <c r="N57" s="8"/>
      <c r="O57" s="8"/>
      <c r="P57" s="8"/>
      <c r="Q57" s="8"/>
      <c r="R57" s="8"/>
      <c r="S57" s="8"/>
      <c r="T57" s="8"/>
      <c r="U57" s="9"/>
      <c r="V57" s="8"/>
      <c r="W57" s="8"/>
      <c r="X57" s="8"/>
      <c r="Y57" s="8"/>
      <c r="Z57" s="8"/>
      <c r="AA57" s="8"/>
      <c r="AB57" s="6"/>
      <c r="AC57" s="27">
        <v>6</v>
      </c>
      <c r="AD57" s="26">
        <v>0.6884</v>
      </c>
      <c r="AE57" s="27">
        <v>6</v>
      </c>
      <c r="AF57" s="26">
        <v>0.7515</v>
      </c>
      <c r="AG57" s="6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2.75">
      <c r="A58" s="10"/>
      <c r="B58" s="8"/>
      <c r="C58" s="17"/>
      <c r="D58" s="10"/>
      <c r="E58" s="10"/>
      <c r="F58" s="12"/>
      <c r="G58" s="6">
        <v>132.4</v>
      </c>
      <c r="H58" s="6" t="s">
        <v>4</v>
      </c>
      <c r="I58" s="6"/>
      <c r="J58" s="6"/>
      <c r="K58" s="5"/>
      <c r="L58" s="23"/>
      <c r="M58" s="7"/>
      <c r="N58" s="8"/>
      <c r="O58" s="8"/>
      <c r="P58" s="8"/>
      <c r="Q58" s="8"/>
      <c r="R58" s="8"/>
      <c r="S58" s="8"/>
      <c r="T58" s="8"/>
      <c r="U58" s="9"/>
      <c r="V58" s="8"/>
      <c r="W58" s="8"/>
      <c r="X58" s="8"/>
      <c r="Y58" s="8"/>
      <c r="Z58" s="8"/>
      <c r="AA58" s="8"/>
      <c r="AB58" s="6"/>
      <c r="AC58" s="27">
        <v>7</v>
      </c>
      <c r="AD58" s="26">
        <v>0.7236</v>
      </c>
      <c r="AE58" s="27">
        <v>7</v>
      </c>
      <c r="AF58" s="26">
        <v>0.7827</v>
      </c>
      <c r="AG58" s="6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2.75">
      <c r="A59" s="10"/>
      <c r="B59" s="8"/>
      <c r="C59" s="8"/>
      <c r="D59" s="10"/>
      <c r="E59" s="10"/>
      <c r="F59" s="12"/>
      <c r="G59" s="6"/>
      <c r="H59" s="6"/>
      <c r="I59" s="6"/>
      <c r="J59" s="6"/>
      <c r="K59" s="5"/>
      <c r="L59" s="23"/>
      <c r="M59" s="7"/>
      <c r="N59" s="8"/>
      <c r="O59" s="8"/>
      <c r="P59" s="8"/>
      <c r="Q59" s="8"/>
      <c r="R59" s="8"/>
      <c r="S59" s="8"/>
      <c r="T59" s="8"/>
      <c r="U59" s="9"/>
      <c r="V59" s="8"/>
      <c r="W59" s="8"/>
      <c r="X59" s="8"/>
      <c r="Y59" s="8"/>
      <c r="Z59" s="8"/>
      <c r="AA59" s="8"/>
      <c r="AB59" s="6"/>
      <c r="AC59" s="27">
        <v>8</v>
      </c>
      <c r="AD59" s="26">
        <v>0.7566</v>
      </c>
      <c r="AE59" s="27">
        <v>8</v>
      </c>
      <c r="AF59" s="26">
        <v>0.8117</v>
      </c>
      <c r="AG59" s="6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2.75">
      <c r="A60" s="10"/>
      <c r="B60" s="8"/>
      <c r="C60" s="8"/>
      <c r="D60" s="10"/>
      <c r="E60" s="10"/>
      <c r="F60" s="12"/>
      <c r="G60" s="15">
        <f>IF($J$55&gt;1,J57*G56,IF($J$55&gt;0,G57+(G58*J55),J56*G57))</f>
        <v>284.90528414755727</v>
      </c>
      <c r="H60" s="6" t="s">
        <v>17</v>
      </c>
      <c r="I60" s="6"/>
      <c r="J60" s="6"/>
      <c r="K60" s="5"/>
      <c r="L60" s="23"/>
      <c r="M60" s="7"/>
      <c r="N60" s="8"/>
      <c r="O60" s="8"/>
      <c r="P60" s="8"/>
      <c r="Q60" s="8"/>
      <c r="R60" s="8"/>
      <c r="S60" s="8"/>
      <c r="T60" s="8"/>
      <c r="U60" s="9"/>
      <c r="V60" s="8"/>
      <c r="W60" s="8"/>
      <c r="X60" s="8"/>
      <c r="Y60" s="8"/>
      <c r="Z60" s="8"/>
      <c r="AA60" s="8"/>
      <c r="AB60" s="6"/>
      <c r="AC60" s="27">
        <v>9</v>
      </c>
      <c r="AD60" s="26">
        <v>0.7874</v>
      </c>
      <c r="AE60" s="27">
        <v>9</v>
      </c>
      <c r="AF60" s="26">
        <v>0.8385</v>
      </c>
      <c r="AG60" s="6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2.75">
      <c r="A61" s="10"/>
      <c r="B61" s="8"/>
      <c r="C61" s="17"/>
      <c r="D61" s="10"/>
      <c r="E61" s="10"/>
      <c r="F61" s="12"/>
      <c r="G61" s="6"/>
      <c r="H61" s="6"/>
      <c r="I61" s="6"/>
      <c r="J61" s="6"/>
      <c r="K61" s="5"/>
      <c r="L61" s="23"/>
      <c r="M61" s="7"/>
      <c r="N61" s="8"/>
      <c r="O61" s="8"/>
      <c r="P61" s="8"/>
      <c r="Q61" s="8"/>
      <c r="R61" s="8"/>
      <c r="S61" s="8"/>
      <c r="T61" s="8"/>
      <c r="U61" s="9"/>
      <c r="V61" s="8"/>
      <c r="W61" s="8"/>
      <c r="X61" s="8"/>
      <c r="Y61" s="8"/>
      <c r="Z61" s="8"/>
      <c r="AA61" s="8"/>
      <c r="AB61" s="6"/>
      <c r="AC61" s="25">
        <v>10</v>
      </c>
      <c r="AD61" s="26">
        <v>0.816</v>
      </c>
      <c r="AE61" s="25">
        <v>10</v>
      </c>
      <c r="AF61" s="26">
        <v>0.8631</v>
      </c>
      <c r="AG61" s="6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2.75">
      <c r="A62" s="10"/>
      <c r="B62" s="8"/>
      <c r="C62" s="8"/>
      <c r="D62" s="10"/>
      <c r="E62" s="10"/>
      <c r="F62" s="12"/>
      <c r="G62" s="6"/>
      <c r="H62" s="6"/>
      <c r="I62" s="6"/>
      <c r="J62" s="6"/>
      <c r="K62" s="5"/>
      <c r="L62" s="23"/>
      <c r="M62" s="7"/>
      <c r="N62" s="8"/>
      <c r="O62" s="8"/>
      <c r="P62" s="8"/>
      <c r="Q62" s="8"/>
      <c r="R62" s="8"/>
      <c r="S62" s="8"/>
      <c r="T62" s="8"/>
      <c r="U62" s="9"/>
      <c r="V62" s="8"/>
      <c r="W62" s="8"/>
      <c r="X62" s="8"/>
      <c r="Y62" s="8"/>
      <c r="Z62" s="8"/>
      <c r="AA62" s="8"/>
      <c r="AB62" s="6"/>
      <c r="AC62" s="27">
        <v>11</v>
      </c>
      <c r="AD62" s="26">
        <v>0.8424</v>
      </c>
      <c r="AE62" s="27">
        <v>11</v>
      </c>
      <c r="AF62" s="26">
        <v>0.8855</v>
      </c>
      <c r="AG62" s="6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 hidden="1">
      <c r="A63" s="10"/>
      <c r="B63" s="8"/>
      <c r="C63" s="8"/>
      <c r="D63" s="10"/>
      <c r="E63" s="10"/>
      <c r="F63" s="12"/>
      <c r="G63" s="6"/>
      <c r="H63" s="6"/>
      <c r="I63" s="6"/>
      <c r="J63" s="6"/>
      <c r="K63" s="5"/>
      <c r="L63" s="23"/>
      <c r="M63" s="7"/>
      <c r="N63" s="8"/>
      <c r="O63" s="8"/>
      <c r="P63" s="8"/>
      <c r="Q63" s="8"/>
      <c r="R63" s="8"/>
      <c r="S63" s="8"/>
      <c r="T63" s="8"/>
      <c r="U63" s="9"/>
      <c r="V63" s="8"/>
      <c r="W63" s="8"/>
      <c r="X63" s="8"/>
      <c r="Y63" s="8"/>
      <c r="Z63" s="8"/>
      <c r="AA63" s="8"/>
      <c r="AB63" s="6"/>
      <c r="AC63" s="27">
        <v>12</v>
      </c>
      <c r="AD63" s="26">
        <v>0.8666</v>
      </c>
      <c r="AE63" s="27">
        <v>12</v>
      </c>
      <c r="AF63" s="26">
        <v>0.9057</v>
      </c>
      <c r="AG63" s="6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 hidden="1">
      <c r="A64" s="10"/>
      <c r="B64" s="8"/>
      <c r="C64" s="8"/>
      <c r="D64" s="10"/>
      <c r="E64" s="10"/>
      <c r="F64" s="12"/>
      <c r="G64" s="6"/>
      <c r="H64" s="6"/>
      <c r="I64" s="6"/>
      <c r="J64" s="6"/>
      <c r="K64" s="5"/>
      <c r="L64" s="23"/>
      <c r="M64" s="7"/>
      <c r="N64" s="8"/>
      <c r="O64" s="8"/>
      <c r="P64" s="8"/>
      <c r="Q64" s="8"/>
      <c r="R64" s="8"/>
      <c r="S64" s="8"/>
      <c r="T64" s="8"/>
      <c r="U64" s="9"/>
      <c r="V64" s="8"/>
      <c r="W64" s="8"/>
      <c r="X64" s="8"/>
      <c r="Y64" s="8"/>
      <c r="Z64" s="8"/>
      <c r="AA64" s="8"/>
      <c r="AB64" s="6"/>
      <c r="AC64" s="27">
        <v>13</v>
      </c>
      <c r="AD64" s="26">
        <v>0.8886</v>
      </c>
      <c r="AE64" s="27">
        <v>13</v>
      </c>
      <c r="AF64" s="26">
        <v>0.9237</v>
      </c>
      <c r="AG64" s="6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 hidden="1">
      <c r="A65" s="10"/>
      <c r="B65" s="8"/>
      <c r="C65" s="8"/>
      <c r="D65" s="10"/>
      <c r="E65" s="10"/>
      <c r="F65" s="12"/>
      <c r="G65" s="6"/>
      <c r="H65" s="6"/>
      <c r="I65" s="6"/>
      <c r="J65" s="6"/>
      <c r="K65" s="5"/>
      <c r="L65" s="23"/>
      <c r="M65" s="7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6"/>
      <c r="AC65" s="27">
        <v>14</v>
      </c>
      <c r="AD65" s="26">
        <v>0.9084</v>
      </c>
      <c r="AE65" s="27">
        <v>14</v>
      </c>
      <c r="AF65" s="26">
        <v>0.9395</v>
      </c>
      <c r="AG65" s="6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 hidden="1">
      <c r="A66" s="10"/>
      <c r="B66" s="8"/>
      <c r="C66" s="8"/>
      <c r="D66" s="10"/>
      <c r="E66" s="10"/>
      <c r="F66" s="12"/>
      <c r="G66" s="6"/>
      <c r="H66" s="6"/>
      <c r="I66" s="6"/>
      <c r="J66" s="6"/>
      <c r="K66" s="5"/>
      <c r="L66" s="23"/>
      <c r="M66" s="7"/>
      <c r="N66" s="8"/>
      <c r="O66" s="8"/>
      <c r="P66" s="8"/>
      <c r="Q66" s="8"/>
      <c r="R66" s="8"/>
      <c r="S66" s="8"/>
      <c r="T66" s="8"/>
      <c r="U66" s="9"/>
      <c r="V66" s="8"/>
      <c r="W66" s="8"/>
      <c r="X66" s="8"/>
      <c r="Y66" s="8"/>
      <c r="Z66" s="8"/>
      <c r="AA66" s="8"/>
      <c r="AB66" s="6"/>
      <c r="AC66" s="25">
        <v>15</v>
      </c>
      <c r="AD66" s="26">
        <v>0.926</v>
      </c>
      <c r="AE66" s="25">
        <v>15</v>
      </c>
      <c r="AF66" s="26">
        <v>0.9531</v>
      </c>
      <c r="AG66" s="6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 hidden="1">
      <c r="A67" s="10"/>
      <c r="B67" s="8"/>
      <c r="C67" s="8"/>
      <c r="D67" s="10"/>
      <c r="E67" s="10"/>
      <c r="F67" s="12"/>
      <c r="G67" s="6"/>
      <c r="H67" s="6"/>
      <c r="I67" s="6"/>
      <c r="J67" s="6"/>
      <c r="K67" s="5"/>
      <c r="L67" s="23"/>
      <c r="M67" s="7"/>
      <c r="N67" s="8"/>
      <c r="O67" s="8"/>
      <c r="P67" s="8"/>
      <c r="Q67" s="8"/>
      <c r="R67" s="8"/>
      <c r="S67" s="8"/>
      <c r="T67" s="8"/>
      <c r="U67" s="9"/>
      <c r="V67" s="8"/>
      <c r="W67" s="8"/>
      <c r="X67" s="8"/>
      <c r="Y67" s="8"/>
      <c r="Z67" s="8"/>
      <c r="AA67" s="8"/>
      <c r="AB67" s="6"/>
      <c r="AC67" s="27">
        <v>16</v>
      </c>
      <c r="AD67" s="26">
        <v>0.9414</v>
      </c>
      <c r="AE67" s="27">
        <v>16</v>
      </c>
      <c r="AF67" s="26">
        <v>0.9656</v>
      </c>
      <c r="AG67" s="6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 hidden="1">
      <c r="A68" s="10"/>
      <c r="B68" s="8"/>
      <c r="C68" s="8"/>
      <c r="D68" s="10"/>
      <c r="E68" s="10"/>
      <c r="F68" s="12"/>
      <c r="G68" s="6"/>
      <c r="H68" s="6"/>
      <c r="I68" s="6"/>
      <c r="J68" s="6"/>
      <c r="K68" s="5"/>
      <c r="L68" s="23"/>
      <c r="M68" s="7"/>
      <c r="N68" s="8"/>
      <c r="O68" s="8"/>
      <c r="P68" s="8"/>
      <c r="Q68" s="8"/>
      <c r="R68" s="8"/>
      <c r="S68" s="8"/>
      <c r="T68" s="8"/>
      <c r="U68" s="9"/>
      <c r="V68" s="8"/>
      <c r="W68" s="8"/>
      <c r="X68" s="8"/>
      <c r="Y68" s="8"/>
      <c r="Z68" s="8"/>
      <c r="AA68" s="8"/>
      <c r="AB68" s="6"/>
      <c r="AC68" s="27">
        <v>17</v>
      </c>
      <c r="AD68" s="26">
        <v>0.9546</v>
      </c>
      <c r="AE68" s="27">
        <v>17</v>
      </c>
      <c r="AF68" s="26">
        <v>0.9781</v>
      </c>
      <c r="AG68" s="6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 hidden="1">
      <c r="A69" s="10"/>
      <c r="B69" s="8"/>
      <c r="C69" s="8"/>
      <c r="D69" s="10"/>
      <c r="E69" s="10"/>
      <c r="F69" s="12"/>
      <c r="G69" s="6"/>
      <c r="H69" s="6"/>
      <c r="I69" s="6"/>
      <c r="J69" s="6"/>
      <c r="K69" s="5"/>
      <c r="L69" s="23"/>
      <c r="M69" s="7"/>
      <c r="N69" s="8"/>
      <c r="O69" s="8"/>
      <c r="P69" s="8"/>
      <c r="Q69" s="8"/>
      <c r="R69" s="8"/>
      <c r="S69" s="8"/>
      <c r="T69" s="8"/>
      <c r="U69" s="9"/>
      <c r="V69" s="8"/>
      <c r="W69" s="8"/>
      <c r="X69" s="8"/>
      <c r="Y69" s="8"/>
      <c r="Z69" s="8"/>
      <c r="AA69" s="8"/>
      <c r="AB69" s="6"/>
      <c r="AC69" s="27">
        <v>18</v>
      </c>
      <c r="AD69" s="26">
        <v>0.9667</v>
      </c>
      <c r="AE69" s="27">
        <v>18</v>
      </c>
      <c r="AF69" s="26">
        <v>0.9888</v>
      </c>
      <c r="AG69" s="6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 hidden="1">
      <c r="A70" s="10"/>
      <c r="B70" s="8"/>
      <c r="C70" s="8"/>
      <c r="D70" s="10"/>
      <c r="E70" s="10"/>
      <c r="F70" s="12"/>
      <c r="G70" s="6"/>
      <c r="H70" s="6"/>
      <c r="I70" s="6"/>
      <c r="J70" s="6"/>
      <c r="K70" s="5"/>
      <c r="L70" s="23"/>
      <c r="M70" s="7"/>
      <c r="N70" s="8"/>
      <c r="O70" s="8"/>
      <c r="P70" s="8"/>
      <c r="Q70" s="8"/>
      <c r="R70" s="8"/>
      <c r="S70" s="8"/>
      <c r="T70" s="8"/>
      <c r="U70" s="9"/>
      <c r="V70" s="8"/>
      <c r="W70" s="8"/>
      <c r="X70" s="8"/>
      <c r="Y70" s="8"/>
      <c r="Z70" s="8"/>
      <c r="AA70" s="8"/>
      <c r="AB70" s="6"/>
      <c r="AC70" s="27">
        <v>19</v>
      </c>
      <c r="AD70" s="26">
        <v>0.9788</v>
      </c>
      <c r="AE70" s="27">
        <v>19</v>
      </c>
      <c r="AF70" s="26">
        <v>0.996</v>
      </c>
      <c r="AG70" s="6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 hidden="1">
      <c r="A71" s="10"/>
      <c r="B71" s="8"/>
      <c r="C71" s="8"/>
      <c r="D71" s="10"/>
      <c r="E71" s="10"/>
      <c r="F71" s="12"/>
      <c r="G71" s="6"/>
      <c r="H71" s="6"/>
      <c r="I71" s="6"/>
      <c r="J71" s="6"/>
      <c r="K71" s="5"/>
      <c r="L71" s="23"/>
      <c r="M71" s="7"/>
      <c r="N71" s="8"/>
      <c r="O71" s="8"/>
      <c r="P71" s="8"/>
      <c r="Q71" s="8"/>
      <c r="R71" s="8"/>
      <c r="S71" s="8"/>
      <c r="T71" s="8"/>
      <c r="U71" s="9"/>
      <c r="V71" s="8"/>
      <c r="W71" s="8"/>
      <c r="X71" s="8"/>
      <c r="Y71" s="8"/>
      <c r="Z71" s="8"/>
      <c r="AA71" s="8"/>
      <c r="AB71" s="6"/>
      <c r="AC71" s="25">
        <v>20</v>
      </c>
      <c r="AD71" s="26">
        <v>0.9892</v>
      </c>
      <c r="AE71" s="25">
        <v>20</v>
      </c>
      <c r="AF71" s="26">
        <v>0.9996</v>
      </c>
      <c r="AG71" s="6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 hidden="1">
      <c r="A72" s="10"/>
      <c r="B72" s="8"/>
      <c r="C72" s="8"/>
      <c r="D72" s="10"/>
      <c r="E72" s="10"/>
      <c r="F72" s="12"/>
      <c r="G72" s="6"/>
      <c r="H72" s="6"/>
      <c r="I72" s="6"/>
      <c r="J72" s="6"/>
      <c r="K72" s="5"/>
      <c r="L72" s="23"/>
      <c r="M72" s="7"/>
      <c r="N72" s="8"/>
      <c r="O72" s="8"/>
      <c r="P72" s="8"/>
      <c r="Q72" s="8"/>
      <c r="R72" s="8"/>
      <c r="S72" s="8"/>
      <c r="T72" s="8"/>
      <c r="U72" s="9"/>
      <c r="V72" s="8"/>
      <c r="W72" s="8"/>
      <c r="X72" s="8"/>
      <c r="Y72" s="8"/>
      <c r="Z72" s="8"/>
      <c r="AA72" s="8"/>
      <c r="AB72" s="6"/>
      <c r="AC72" s="27">
        <v>21</v>
      </c>
      <c r="AD72" s="26">
        <v>0.9961</v>
      </c>
      <c r="AE72" s="27">
        <v>21</v>
      </c>
      <c r="AF72" s="26">
        <v>1</v>
      </c>
      <c r="AG72" s="6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 hidden="1">
      <c r="A73" s="10"/>
      <c r="B73" s="8"/>
      <c r="C73" s="8"/>
      <c r="D73" s="10"/>
      <c r="E73" s="10"/>
      <c r="F73" s="12"/>
      <c r="G73" s="6"/>
      <c r="H73" s="6"/>
      <c r="I73" s="6"/>
      <c r="J73" s="6"/>
      <c r="K73" s="5"/>
      <c r="L73" s="23"/>
      <c r="M73" s="7"/>
      <c r="N73" s="8"/>
      <c r="O73" s="8"/>
      <c r="P73" s="8"/>
      <c r="Q73" s="8"/>
      <c r="R73" s="8"/>
      <c r="S73" s="8"/>
      <c r="T73" s="8"/>
      <c r="U73" s="9"/>
      <c r="V73" s="8"/>
      <c r="W73" s="8"/>
      <c r="X73" s="8"/>
      <c r="Y73" s="8"/>
      <c r="Z73" s="8"/>
      <c r="AA73" s="8"/>
      <c r="AB73" s="6"/>
      <c r="AC73" s="27">
        <v>22</v>
      </c>
      <c r="AD73" s="26">
        <v>0.9996</v>
      </c>
      <c r="AE73" s="27">
        <v>22</v>
      </c>
      <c r="AF73" s="26">
        <v>1</v>
      </c>
      <c r="AG73" s="6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 hidden="1">
      <c r="A74" s="10"/>
      <c r="B74" s="8"/>
      <c r="C74" s="8"/>
      <c r="D74" s="10"/>
      <c r="E74" s="10"/>
      <c r="F74" s="12"/>
      <c r="G74" s="6"/>
      <c r="H74" s="6"/>
      <c r="I74" s="6"/>
      <c r="J74" s="6"/>
      <c r="K74" s="5"/>
      <c r="L74" s="23"/>
      <c r="M74" s="7"/>
      <c r="N74" s="8"/>
      <c r="O74" s="8"/>
      <c r="P74" s="8"/>
      <c r="Q74" s="8"/>
      <c r="R74" s="8"/>
      <c r="S74" s="8"/>
      <c r="T74" s="8"/>
      <c r="U74" s="9"/>
      <c r="V74" s="8"/>
      <c r="W74" s="8"/>
      <c r="X74" s="8"/>
      <c r="Y74" s="8"/>
      <c r="Z74" s="8"/>
      <c r="AA74" s="8"/>
      <c r="AB74" s="6"/>
      <c r="AC74" s="27">
        <v>23</v>
      </c>
      <c r="AD74" s="26">
        <v>1</v>
      </c>
      <c r="AE74" s="27">
        <v>23</v>
      </c>
      <c r="AF74" s="26">
        <v>1</v>
      </c>
      <c r="AG74" s="6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 hidden="1">
      <c r="A75" s="10"/>
      <c r="B75" s="8"/>
      <c r="C75" s="8"/>
      <c r="D75" s="10"/>
      <c r="E75" s="10"/>
      <c r="F75" s="12"/>
      <c r="G75" s="6"/>
      <c r="H75" s="6"/>
      <c r="I75" s="6"/>
      <c r="J75" s="6"/>
      <c r="K75" s="5"/>
      <c r="L75" s="23"/>
      <c r="M75" s="7"/>
      <c r="N75" s="8"/>
      <c r="O75" s="8"/>
      <c r="P75" s="8"/>
      <c r="Q75" s="8"/>
      <c r="R75" s="8"/>
      <c r="S75" s="8"/>
      <c r="T75" s="8"/>
      <c r="U75" s="9"/>
      <c r="V75" s="8"/>
      <c r="W75" s="8"/>
      <c r="X75" s="8"/>
      <c r="Y75" s="8"/>
      <c r="Z75" s="8"/>
      <c r="AA75" s="8"/>
      <c r="AB75" s="6"/>
      <c r="AC75" s="27">
        <v>24</v>
      </c>
      <c r="AD75" s="26">
        <v>1</v>
      </c>
      <c r="AE75" s="27">
        <v>24</v>
      </c>
      <c r="AF75" s="26">
        <v>1</v>
      </c>
      <c r="AG75" s="6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 hidden="1">
      <c r="A76" s="10"/>
      <c r="B76" s="8"/>
      <c r="C76" s="8"/>
      <c r="D76" s="10"/>
      <c r="E76" s="10"/>
      <c r="F76" s="12"/>
      <c r="G76" s="6"/>
      <c r="H76" s="6"/>
      <c r="I76" s="6"/>
      <c r="J76" s="6"/>
      <c r="K76" s="5"/>
      <c r="L76" s="23"/>
      <c r="M76" s="7"/>
      <c r="N76" s="8"/>
      <c r="O76" s="8"/>
      <c r="P76" s="8"/>
      <c r="Q76" s="8"/>
      <c r="R76" s="8"/>
      <c r="S76" s="8"/>
      <c r="T76" s="8"/>
      <c r="U76" s="9"/>
      <c r="V76" s="8"/>
      <c r="W76" s="8"/>
      <c r="X76" s="8"/>
      <c r="Y76" s="8"/>
      <c r="Z76" s="8"/>
      <c r="AA76" s="8"/>
      <c r="AB76" s="6"/>
      <c r="AC76" s="25">
        <v>25</v>
      </c>
      <c r="AD76" s="26">
        <v>1</v>
      </c>
      <c r="AE76" s="25">
        <v>25</v>
      </c>
      <c r="AF76" s="26">
        <v>1</v>
      </c>
      <c r="AG76" s="6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 hidden="1">
      <c r="A77" s="10"/>
      <c r="B77" s="8"/>
      <c r="C77" s="8"/>
      <c r="D77" s="10"/>
      <c r="E77" s="10"/>
      <c r="F77" s="12"/>
      <c r="G77" s="6"/>
      <c r="H77" s="6"/>
      <c r="I77" s="6"/>
      <c r="J77" s="6"/>
      <c r="K77" s="5"/>
      <c r="L77" s="23"/>
      <c r="M77" s="7"/>
      <c r="N77" s="8"/>
      <c r="O77" s="8"/>
      <c r="P77" s="8"/>
      <c r="Q77" s="8"/>
      <c r="R77" s="8"/>
      <c r="S77" s="8"/>
      <c r="T77" s="8"/>
      <c r="U77" s="9"/>
      <c r="V77" s="8"/>
      <c r="W77" s="8"/>
      <c r="X77" s="8"/>
      <c r="Y77" s="8"/>
      <c r="Z77" s="8"/>
      <c r="AA77" s="8"/>
      <c r="AB77" s="6"/>
      <c r="AC77" s="27">
        <v>26</v>
      </c>
      <c r="AD77" s="26">
        <v>1</v>
      </c>
      <c r="AE77" s="27">
        <v>26</v>
      </c>
      <c r="AF77" s="26">
        <v>1</v>
      </c>
      <c r="AG77" s="6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 hidden="1">
      <c r="A78" s="10"/>
      <c r="B78" s="8"/>
      <c r="C78" s="8"/>
      <c r="D78" s="10"/>
      <c r="E78" s="10"/>
      <c r="F78" s="12"/>
      <c r="G78" s="6"/>
      <c r="H78" s="6"/>
      <c r="I78" s="6"/>
      <c r="J78" s="6"/>
      <c r="K78" s="5"/>
      <c r="L78" s="23"/>
      <c r="M78" s="7"/>
      <c r="N78" s="8"/>
      <c r="O78" s="8"/>
      <c r="P78" s="8"/>
      <c r="Q78" s="8"/>
      <c r="R78" s="8"/>
      <c r="S78" s="8"/>
      <c r="T78" s="8"/>
      <c r="U78" s="9"/>
      <c r="V78" s="8"/>
      <c r="W78" s="8"/>
      <c r="X78" s="8"/>
      <c r="Y78" s="8"/>
      <c r="Z78" s="8"/>
      <c r="AA78" s="8"/>
      <c r="AB78" s="6"/>
      <c r="AC78" s="27">
        <v>27</v>
      </c>
      <c r="AD78" s="26">
        <v>1</v>
      </c>
      <c r="AE78" s="27">
        <v>27</v>
      </c>
      <c r="AF78" s="26">
        <v>1</v>
      </c>
      <c r="AG78" s="6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 hidden="1">
      <c r="A79" s="10"/>
      <c r="B79" s="8"/>
      <c r="C79" s="8"/>
      <c r="D79" s="10"/>
      <c r="E79" s="10"/>
      <c r="F79" s="12"/>
      <c r="G79" s="6"/>
      <c r="H79" s="6"/>
      <c r="I79" s="6"/>
      <c r="J79" s="6"/>
      <c r="K79" s="5"/>
      <c r="L79" s="23"/>
      <c r="M79" s="7"/>
      <c r="N79" s="8"/>
      <c r="O79" s="24"/>
      <c r="P79" s="8"/>
      <c r="Q79" s="8"/>
      <c r="R79" s="8"/>
      <c r="S79" s="8"/>
      <c r="T79" s="8"/>
      <c r="U79" s="9"/>
      <c r="V79" s="8"/>
      <c r="W79" s="8"/>
      <c r="X79" s="8"/>
      <c r="Y79" s="8"/>
      <c r="Z79" s="8"/>
      <c r="AA79" s="8"/>
      <c r="AB79" s="6"/>
      <c r="AC79" s="27">
        <v>28</v>
      </c>
      <c r="AD79" s="26">
        <v>1</v>
      </c>
      <c r="AE79" s="27">
        <v>28</v>
      </c>
      <c r="AF79" s="26">
        <v>1</v>
      </c>
      <c r="AG79" s="6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 hidden="1">
      <c r="A80" s="10"/>
      <c r="B80" s="8"/>
      <c r="C80" s="8"/>
      <c r="D80" s="10"/>
      <c r="E80" s="10"/>
      <c r="F80" s="12"/>
      <c r="G80" s="6"/>
      <c r="H80" s="6"/>
      <c r="I80" s="6"/>
      <c r="J80" s="6"/>
      <c r="K80" s="5"/>
      <c r="L80" s="23"/>
      <c r="M80" s="7"/>
      <c r="N80" s="8"/>
      <c r="O80" s="24"/>
      <c r="P80" s="8"/>
      <c r="Q80" s="8"/>
      <c r="R80" s="8"/>
      <c r="S80" s="8"/>
      <c r="T80" s="8"/>
      <c r="U80" s="9"/>
      <c r="V80" s="8"/>
      <c r="W80" s="8"/>
      <c r="X80" s="8"/>
      <c r="Y80" s="8"/>
      <c r="Z80" s="8"/>
      <c r="AA80" s="8"/>
      <c r="AB80" s="6"/>
      <c r="AC80" s="27">
        <v>29</v>
      </c>
      <c r="AD80" s="26">
        <v>1</v>
      </c>
      <c r="AE80" s="27">
        <v>29</v>
      </c>
      <c r="AF80" s="26">
        <v>1</v>
      </c>
      <c r="AG80" s="6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 hidden="1">
      <c r="A81" s="10"/>
      <c r="B81" s="8"/>
      <c r="C81" s="8"/>
      <c r="D81" s="10"/>
      <c r="E81" s="10"/>
      <c r="F81" s="12"/>
      <c r="G81" s="6"/>
      <c r="H81" s="6"/>
      <c r="I81" s="6"/>
      <c r="J81" s="6"/>
      <c r="K81" s="5"/>
      <c r="L81" s="23"/>
      <c r="M81" s="7"/>
      <c r="N81" s="8"/>
      <c r="O81" s="24"/>
      <c r="P81" s="8"/>
      <c r="Q81" s="8"/>
      <c r="R81" s="8"/>
      <c r="S81" s="8"/>
      <c r="T81" s="8"/>
      <c r="U81" s="9"/>
      <c r="V81" s="8"/>
      <c r="W81" s="8"/>
      <c r="X81" s="8"/>
      <c r="Y81" s="8"/>
      <c r="Z81" s="8"/>
      <c r="AA81" s="8"/>
      <c r="AB81" s="6"/>
      <c r="AC81" s="25">
        <v>30</v>
      </c>
      <c r="AD81" s="26">
        <v>0.9999</v>
      </c>
      <c r="AE81" s="25">
        <v>30</v>
      </c>
      <c r="AF81" s="26">
        <v>0.9997</v>
      </c>
      <c r="AG81" s="6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 hidden="1">
      <c r="A82" s="10"/>
      <c r="B82" s="8"/>
      <c r="C82" s="8"/>
      <c r="D82" s="10"/>
      <c r="E82" s="10"/>
      <c r="F82" s="12"/>
      <c r="G82" s="6"/>
      <c r="H82" s="6"/>
      <c r="I82" s="6"/>
      <c r="J82" s="6"/>
      <c r="K82" s="5"/>
      <c r="L82" s="23"/>
      <c r="M82" s="7"/>
      <c r="N82" s="8"/>
      <c r="O82" s="24"/>
      <c r="P82" s="8"/>
      <c r="Q82" s="24"/>
      <c r="R82" s="8"/>
      <c r="S82" s="8"/>
      <c r="T82" s="8"/>
      <c r="U82" s="9"/>
      <c r="V82" s="8"/>
      <c r="W82" s="8"/>
      <c r="X82" s="8"/>
      <c r="Y82" s="8"/>
      <c r="Z82" s="8"/>
      <c r="AA82" s="8"/>
      <c r="AB82" s="6"/>
      <c r="AC82" s="27">
        <v>31</v>
      </c>
      <c r="AD82" s="26">
        <v>0.999</v>
      </c>
      <c r="AE82" s="27">
        <v>31</v>
      </c>
      <c r="AF82" s="26">
        <v>0.9989</v>
      </c>
      <c r="AG82" s="6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 hidden="1">
      <c r="A83" s="10"/>
      <c r="B83" s="8"/>
      <c r="C83" s="8"/>
      <c r="D83" s="10"/>
      <c r="E83" s="10"/>
      <c r="F83" s="12"/>
      <c r="G83" s="6"/>
      <c r="H83" s="6"/>
      <c r="I83" s="6"/>
      <c r="J83" s="6"/>
      <c r="K83" s="5"/>
      <c r="L83" s="23"/>
      <c r="M83" s="7"/>
      <c r="N83" s="8"/>
      <c r="O83" s="24"/>
      <c r="P83" s="8"/>
      <c r="Q83" s="24"/>
      <c r="R83" s="8"/>
      <c r="S83" s="8"/>
      <c r="T83" s="24"/>
      <c r="U83" s="9"/>
      <c r="V83" s="8"/>
      <c r="W83" s="8"/>
      <c r="X83" s="8"/>
      <c r="Y83" s="8"/>
      <c r="Z83" s="8"/>
      <c r="AA83" s="8"/>
      <c r="AB83" s="6"/>
      <c r="AC83" s="27">
        <v>32</v>
      </c>
      <c r="AD83" s="26">
        <v>0.9972</v>
      </c>
      <c r="AE83" s="27">
        <v>32</v>
      </c>
      <c r="AF83" s="26">
        <v>0.9976</v>
      </c>
      <c r="AG83" s="6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 hidden="1">
      <c r="A84" s="10"/>
      <c r="B84" s="8"/>
      <c r="C84" s="8"/>
      <c r="D84" s="10"/>
      <c r="E84" s="10"/>
      <c r="F84" s="12"/>
      <c r="G84" s="6"/>
      <c r="H84" s="6"/>
      <c r="I84" s="6"/>
      <c r="J84" s="6"/>
      <c r="K84" s="5"/>
      <c r="L84" s="23"/>
      <c r="M84" s="7"/>
      <c r="N84" s="8"/>
      <c r="O84" s="24"/>
      <c r="P84" s="8"/>
      <c r="Q84" s="24"/>
      <c r="R84" s="8"/>
      <c r="S84" s="8"/>
      <c r="T84" s="24"/>
      <c r="U84" s="9"/>
      <c r="V84" s="8"/>
      <c r="W84" s="8"/>
      <c r="X84" s="8"/>
      <c r="Y84" s="8"/>
      <c r="Z84" s="8"/>
      <c r="AA84" s="8"/>
      <c r="AB84" s="6"/>
      <c r="AC84" s="27">
        <v>33</v>
      </c>
      <c r="AD84" s="26">
        <v>0.9945</v>
      </c>
      <c r="AE84" s="27">
        <v>33</v>
      </c>
      <c r="AF84" s="26">
        <v>0.9957</v>
      </c>
      <c r="AG84" s="6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 hidden="1">
      <c r="A85" s="10"/>
      <c r="B85" s="8"/>
      <c r="C85" s="8"/>
      <c r="D85" s="10"/>
      <c r="E85" s="10"/>
      <c r="F85" s="12"/>
      <c r="G85" s="6"/>
      <c r="H85" s="6"/>
      <c r="I85" s="6"/>
      <c r="J85" s="6"/>
      <c r="K85" s="5"/>
      <c r="L85" s="23"/>
      <c r="M85" s="7"/>
      <c r="N85" s="8"/>
      <c r="O85" s="24"/>
      <c r="P85" s="8"/>
      <c r="Q85" s="24"/>
      <c r="R85" s="8"/>
      <c r="S85" s="8"/>
      <c r="T85" s="24"/>
      <c r="U85" s="9"/>
      <c r="V85" s="8"/>
      <c r="W85" s="8"/>
      <c r="X85" s="8"/>
      <c r="Y85" s="8"/>
      <c r="Z85" s="8"/>
      <c r="AA85" s="8"/>
      <c r="AB85" s="6"/>
      <c r="AC85" s="27">
        <v>34</v>
      </c>
      <c r="AD85" s="26">
        <v>0.9909</v>
      </c>
      <c r="AE85" s="27">
        <v>34</v>
      </c>
      <c r="AF85" s="26">
        <v>0.9934</v>
      </c>
      <c r="AG85" s="6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 hidden="1">
      <c r="A86" s="10"/>
      <c r="B86" s="8"/>
      <c r="C86" s="8"/>
      <c r="D86" s="10"/>
      <c r="E86" s="10"/>
      <c r="F86" s="12"/>
      <c r="G86" s="6"/>
      <c r="H86" s="6"/>
      <c r="I86" s="6"/>
      <c r="J86" s="6"/>
      <c r="K86" s="5"/>
      <c r="L86" s="23"/>
      <c r="M86" s="7"/>
      <c r="N86" s="8"/>
      <c r="O86" s="24"/>
      <c r="P86" s="8"/>
      <c r="Q86" s="24"/>
      <c r="R86" s="8"/>
      <c r="S86" s="8"/>
      <c r="T86" s="24"/>
      <c r="U86" s="9"/>
      <c r="V86" s="8"/>
      <c r="W86" s="8"/>
      <c r="X86" s="8"/>
      <c r="Y86" s="8"/>
      <c r="Z86" s="8"/>
      <c r="AA86" s="8"/>
      <c r="AB86" s="6"/>
      <c r="AC86" s="25">
        <v>35</v>
      </c>
      <c r="AD86" s="26">
        <v>0.9864</v>
      </c>
      <c r="AE86" s="25">
        <v>35</v>
      </c>
      <c r="AF86" s="26">
        <v>0.9904</v>
      </c>
      <c r="AG86" s="6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 hidden="1">
      <c r="A87" s="10"/>
      <c r="B87" s="8"/>
      <c r="C87" s="8"/>
      <c r="D87" s="10"/>
      <c r="E87" s="10"/>
      <c r="F87" s="12"/>
      <c r="G87" s="6"/>
      <c r="H87" s="6"/>
      <c r="I87" s="6"/>
      <c r="J87" s="6"/>
      <c r="K87" s="5"/>
      <c r="L87" s="23"/>
      <c r="M87" s="7"/>
      <c r="N87" s="8"/>
      <c r="O87" s="24"/>
      <c r="P87" s="8"/>
      <c r="Q87" s="24"/>
      <c r="R87" s="8"/>
      <c r="S87" s="8"/>
      <c r="T87" s="24"/>
      <c r="U87" s="9"/>
      <c r="V87" s="8"/>
      <c r="W87" s="8"/>
      <c r="X87" s="8"/>
      <c r="Y87" s="8"/>
      <c r="Z87" s="8"/>
      <c r="AA87" s="8"/>
      <c r="AB87" s="6"/>
      <c r="AC87" s="27">
        <v>36</v>
      </c>
      <c r="AD87" s="26">
        <v>0.981</v>
      </c>
      <c r="AE87" s="27">
        <v>36</v>
      </c>
      <c r="AF87" s="26">
        <v>0.987</v>
      </c>
      <c r="AG87" s="6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 hidden="1">
      <c r="A88" s="10"/>
      <c r="B88" s="8"/>
      <c r="C88" s="8"/>
      <c r="D88" s="10"/>
      <c r="E88" s="10"/>
      <c r="F88" s="12"/>
      <c r="G88" s="6"/>
      <c r="H88" s="6"/>
      <c r="I88" s="6"/>
      <c r="J88" s="6"/>
      <c r="K88" s="5"/>
      <c r="L88" s="23"/>
      <c r="M88" s="7"/>
      <c r="N88" s="8"/>
      <c r="O88" s="24"/>
      <c r="P88" s="8"/>
      <c r="Q88" s="24"/>
      <c r="R88" s="8"/>
      <c r="S88" s="8"/>
      <c r="T88" s="24"/>
      <c r="U88" s="9"/>
      <c r="V88" s="8"/>
      <c r="W88" s="8"/>
      <c r="X88" s="8"/>
      <c r="Y88" s="8"/>
      <c r="Z88" s="8"/>
      <c r="AA88" s="8"/>
      <c r="AB88" s="6"/>
      <c r="AC88" s="27">
        <v>37</v>
      </c>
      <c r="AD88" s="26">
        <v>0.9746</v>
      </c>
      <c r="AE88" s="27">
        <v>37</v>
      </c>
      <c r="AF88" s="26">
        <v>0.983</v>
      </c>
      <c r="AG88" s="6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10"/>
      <c r="B89" s="8"/>
      <c r="C89" s="8"/>
      <c r="D89" s="10"/>
      <c r="E89" s="10"/>
      <c r="F89" s="12"/>
      <c r="G89" s="6"/>
      <c r="H89" s="6"/>
      <c r="I89" s="6"/>
      <c r="J89" s="6"/>
      <c r="K89" s="5"/>
      <c r="L89" s="23"/>
      <c r="M89" s="7"/>
      <c r="N89" s="8"/>
      <c r="O89" s="24"/>
      <c r="P89" s="8"/>
      <c r="Q89" s="24"/>
      <c r="R89" s="8"/>
      <c r="S89" s="8"/>
      <c r="T89" s="24"/>
      <c r="U89" s="9"/>
      <c r="V89" s="8"/>
      <c r="W89" s="8"/>
      <c r="X89" s="8"/>
      <c r="Y89" s="8"/>
      <c r="Z89" s="8"/>
      <c r="AA89" s="8"/>
      <c r="AB89" s="6"/>
      <c r="AC89" s="27">
        <v>38</v>
      </c>
      <c r="AD89" s="26">
        <v>0.9674</v>
      </c>
      <c r="AE89" s="27">
        <v>38</v>
      </c>
      <c r="AF89" s="26">
        <v>0.9785</v>
      </c>
      <c r="AG89" s="6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10"/>
      <c r="B90" s="8"/>
      <c r="C90" s="8"/>
      <c r="D90" s="10"/>
      <c r="E90" s="10"/>
      <c r="F90" s="12"/>
      <c r="G90" s="6"/>
      <c r="H90" s="6"/>
      <c r="I90" s="6"/>
      <c r="J90" s="6"/>
      <c r="K90" s="5"/>
      <c r="L90" s="23"/>
      <c r="M90" s="7"/>
      <c r="N90" s="8"/>
      <c r="O90" s="24"/>
      <c r="P90" s="8"/>
      <c r="Q90" s="8"/>
      <c r="R90" s="8"/>
      <c r="S90" s="8"/>
      <c r="T90" s="24"/>
      <c r="U90" s="9"/>
      <c r="V90" s="8"/>
      <c r="W90" s="8"/>
      <c r="X90" s="8"/>
      <c r="Y90" s="8"/>
      <c r="Z90" s="8"/>
      <c r="AA90" s="8"/>
      <c r="AB90" s="6"/>
      <c r="AC90" s="27">
        <v>39</v>
      </c>
      <c r="AD90" s="26">
        <v>0.9601</v>
      </c>
      <c r="AE90" s="27">
        <v>39</v>
      </c>
      <c r="AF90" s="26">
        <v>0.9734</v>
      </c>
      <c r="AG90" s="6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10"/>
      <c r="B91" s="8"/>
      <c r="C91" s="8"/>
      <c r="D91" s="10"/>
      <c r="E91" s="10"/>
      <c r="F91" s="12"/>
      <c r="G91" s="6"/>
      <c r="H91" s="6"/>
      <c r="I91" s="6"/>
      <c r="J91" s="6"/>
      <c r="K91" s="13"/>
      <c r="L91" s="23"/>
      <c r="M91" s="7"/>
      <c r="N91" s="8"/>
      <c r="O91" s="24"/>
      <c r="P91" s="8"/>
      <c r="Q91" s="8"/>
      <c r="R91" s="8"/>
      <c r="S91" s="8"/>
      <c r="T91" s="24"/>
      <c r="U91" s="9"/>
      <c r="V91" s="8"/>
      <c r="W91" s="8"/>
      <c r="X91" s="8"/>
      <c r="Y91" s="8"/>
      <c r="Z91" s="8"/>
      <c r="AA91" s="8"/>
      <c r="AB91" s="6"/>
      <c r="AC91" s="25">
        <v>40</v>
      </c>
      <c r="AD91" s="26">
        <v>0.9528</v>
      </c>
      <c r="AE91" s="25">
        <v>40</v>
      </c>
      <c r="AF91" s="26">
        <v>0.9678</v>
      </c>
      <c r="AG91" s="6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10"/>
      <c r="B92" s="8"/>
      <c r="C92" s="8"/>
      <c r="D92" s="10"/>
      <c r="E92" s="10"/>
      <c r="F92" s="12"/>
      <c r="G92" s="6"/>
      <c r="H92" s="6"/>
      <c r="I92" s="6"/>
      <c r="J92" s="6"/>
      <c r="K92" s="13"/>
      <c r="L92" s="23"/>
      <c r="M92" s="7"/>
      <c r="N92" s="8"/>
      <c r="O92" s="24"/>
      <c r="P92" s="8"/>
      <c r="Q92" s="8"/>
      <c r="R92" s="8"/>
      <c r="S92" s="8"/>
      <c r="T92" s="24"/>
      <c r="U92" s="9"/>
      <c r="V92" s="8"/>
      <c r="W92" s="8"/>
      <c r="X92" s="8"/>
      <c r="Y92" s="8"/>
      <c r="Z92" s="8"/>
      <c r="AA92" s="8"/>
      <c r="AB92" s="6"/>
      <c r="AC92" s="27">
        <v>41</v>
      </c>
      <c r="AD92" s="26">
        <v>0.9455</v>
      </c>
      <c r="AE92" s="27">
        <v>41</v>
      </c>
      <c r="AF92" s="26">
        <v>0.9617</v>
      </c>
      <c r="AG92" s="6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10"/>
      <c r="B93" s="8"/>
      <c r="C93" s="8"/>
      <c r="D93" s="10"/>
      <c r="E93" s="10"/>
      <c r="F93" s="12"/>
      <c r="G93" s="6"/>
      <c r="H93" s="6"/>
      <c r="I93" s="6"/>
      <c r="J93" s="6"/>
      <c r="K93" s="13"/>
      <c r="L93" s="23"/>
      <c r="M93" s="7"/>
      <c r="N93" s="8"/>
      <c r="O93" s="24"/>
      <c r="P93" s="8"/>
      <c r="Q93" s="8"/>
      <c r="R93" s="8"/>
      <c r="S93" s="8"/>
      <c r="T93" s="24"/>
      <c r="U93" s="9"/>
      <c r="V93" s="8"/>
      <c r="W93" s="8"/>
      <c r="X93" s="8"/>
      <c r="Y93" s="8"/>
      <c r="Z93" s="8"/>
      <c r="AA93" s="8"/>
      <c r="AB93" s="6"/>
      <c r="AC93" s="27">
        <v>42</v>
      </c>
      <c r="AD93" s="26">
        <v>0.9382</v>
      </c>
      <c r="AE93" s="27">
        <v>42</v>
      </c>
      <c r="AF93" s="26">
        <v>0.9551</v>
      </c>
      <c r="AG93" s="6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10"/>
      <c r="B94" s="8"/>
      <c r="C94" s="8"/>
      <c r="D94" s="10"/>
      <c r="E94" s="10"/>
      <c r="F94" s="12"/>
      <c r="G94" s="6"/>
      <c r="H94" s="6"/>
      <c r="I94" s="6"/>
      <c r="J94" s="6"/>
      <c r="K94" s="13"/>
      <c r="L94" s="7"/>
      <c r="M94" s="7"/>
      <c r="N94" s="8"/>
      <c r="O94" s="24"/>
      <c r="P94" s="8"/>
      <c r="Q94" s="8"/>
      <c r="R94" s="8"/>
      <c r="S94" s="8"/>
      <c r="T94" s="24"/>
      <c r="U94" s="9"/>
      <c r="V94" s="8"/>
      <c r="W94" s="8"/>
      <c r="X94" s="8"/>
      <c r="Y94" s="8"/>
      <c r="Z94" s="8"/>
      <c r="AA94" s="8"/>
      <c r="AB94" s="6"/>
      <c r="AC94" s="27">
        <v>43</v>
      </c>
      <c r="AD94" s="26">
        <v>0.9309</v>
      </c>
      <c r="AE94" s="27">
        <v>43</v>
      </c>
      <c r="AF94" s="26">
        <v>0.9479</v>
      </c>
      <c r="AG94" s="6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7:44" ht="12.75">
      <c r="G95" s="30"/>
      <c r="H95" s="30"/>
      <c r="I95" s="30"/>
      <c r="J95" s="30"/>
      <c r="L95" s="32"/>
      <c r="M95" s="32"/>
      <c r="O95" s="33"/>
      <c r="T95" s="33"/>
      <c r="AB95" s="35"/>
      <c r="AC95" s="36">
        <v>44</v>
      </c>
      <c r="AD95" s="37">
        <v>0.9235</v>
      </c>
      <c r="AE95" s="36">
        <v>44</v>
      </c>
      <c r="AF95" s="37">
        <v>0.9402</v>
      </c>
      <c r="AG95" s="6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2:44" ht="12.75">
      <c r="L96" s="32"/>
      <c r="M96" s="32"/>
      <c r="AB96" s="35"/>
      <c r="AC96" s="38">
        <v>45</v>
      </c>
      <c r="AD96" s="37">
        <v>0.9162</v>
      </c>
      <c r="AE96" s="38">
        <v>45</v>
      </c>
      <c r="AF96" s="37">
        <v>0.9319</v>
      </c>
      <c r="AG96" s="6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2:44" ht="12.75">
      <c r="L97" s="32"/>
      <c r="M97" s="32"/>
      <c r="AB97" s="35"/>
      <c r="AC97" s="36">
        <v>46</v>
      </c>
      <c r="AD97" s="37">
        <v>0.9089</v>
      </c>
      <c r="AE97" s="36">
        <v>46</v>
      </c>
      <c r="AF97" s="37">
        <v>0.9232</v>
      </c>
      <c r="AG97" s="6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2:44" ht="12.75">
      <c r="L98" s="32"/>
      <c r="M98" s="32"/>
      <c r="N98" s="33"/>
      <c r="O98" s="33"/>
      <c r="T98" s="33"/>
      <c r="U98" s="39"/>
      <c r="V98" s="33"/>
      <c r="W98" s="33"/>
      <c r="X98" s="33"/>
      <c r="AB98" s="35"/>
      <c r="AC98" s="36">
        <v>47</v>
      </c>
      <c r="AD98" s="37">
        <v>0.9016</v>
      </c>
      <c r="AE98" s="36">
        <v>47</v>
      </c>
      <c r="AF98" s="37">
        <v>0.9139</v>
      </c>
      <c r="AG98" s="6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2:44" ht="12.75">
      <c r="L99" s="32"/>
      <c r="M99" s="32"/>
      <c r="N99" s="33"/>
      <c r="O99" s="33"/>
      <c r="T99" s="33"/>
      <c r="U99" s="39"/>
      <c r="V99" s="33"/>
      <c r="W99" s="33"/>
      <c r="X99" s="33"/>
      <c r="AB99" s="35"/>
      <c r="AC99" s="36">
        <v>48</v>
      </c>
      <c r="AD99" s="37">
        <v>0.8943</v>
      </c>
      <c r="AE99" s="36">
        <v>48</v>
      </c>
      <c r="AF99" s="37">
        <v>0.904</v>
      </c>
      <c r="AG99" s="6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2:44" ht="12.75">
      <c r="L100" s="32"/>
      <c r="M100" s="32"/>
      <c r="N100" s="33"/>
      <c r="O100" s="33"/>
      <c r="T100" s="33"/>
      <c r="U100" s="39"/>
      <c r="V100" s="33"/>
      <c r="W100" s="33"/>
      <c r="X100" s="33"/>
      <c r="AB100" s="35"/>
      <c r="AC100" s="36">
        <v>49</v>
      </c>
      <c r="AD100" s="37">
        <v>0.887</v>
      </c>
      <c r="AE100" s="36">
        <v>49</v>
      </c>
      <c r="AF100" s="37">
        <v>0.8937</v>
      </c>
      <c r="AG100" s="6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2:44" ht="12.75">
      <c r="L101" s="32"/>
      <c r="M101" s="32"/>
      <c r="N101" s="33"/>
      <c r="O101" s="33"/>
      <c r="T101" s="33"/>
      <c r="U101" s="39"/>
      <c r="V101" s="33"/>
      <c r="W101" s="33"/>
      <c r="X101" s="33"/>
      <c r="AB101" s="35"/>
      <c r="AC101" s="38">
        <v>50</v>
      </c>
      <c r="AD101" s="37">
        <v>0.8797</v>
      </c>
      <c r="AE101" s="38">
        <v>50</v>
      </c>
      <c r="AF101" s="37">
        <v>0.8828</v>
      </c>
      <c r="AG101" s="6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2:44" ht="12.75">
      <c r="L102" s="32"/>
      <c r="M102" s="32"/>
      <c r="N102" s="33"/>
      <c r="O102" s="33"/>
      <c r="T102" s="33"/>
      <c r="U102" s="39"/>
      <c r="V102" s="33"/>
      <c r="W102" s="33"/>
      <c r="X102" s="33"/>
      <c r="AB102" s="35"/>
      <c r="AC102" s="36">
        <v>51</v>
      </c>
      <c r="AD102" s="37">
        <v>0.8723</v>
      </c>
      <c r="AE102" s="36">
        <v>51</v>
      </c>
      <c r="AF102" s="37">
        <v>0.8719</v>
      </c>
      <c r="AG102" s="6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28:44" ht="12.75">
      <c r="AB103" s="35"/>
      <c r="AC103" s="36">
        <v>52</v>
      </c>
      <c r="AD103" s="37">
        <v>0.865</v>
      </c>
      <c r="AE103" s="36">
        <v>52</v>
      </c>
      <c r="AF103" s="37">
        <v>0.861</v>
      </c>
      <c r="AG103" s="6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28:44" ht="12.75">
      <c r="AB104" s="35"/>
      <c r="AC104" s="36">
        <v>53</v>
      </c>
      <c r="AD104" s="37">
        <v>0.8577</v>
      </c>
      <c r="AE104" s="36">
        <v>53</v>
      </c>
      <c r="AF104" s="37">
        <v>0.8501</v>
      </c>
      <c r="AG104" s="6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28:44" ht="12.75">
      <c r="AB105" s="35"/>
      <c r="AC105" s="36">
        <v>54</v>
      </c>
      <c r="AD105" s="37">
        <v>0.8504</v>
      </c>
      <c r="AE105" s="36">
        <v>54</v>
      </c>
      <c r="AF105" s="37">
        <v>0.8392</v>
      </c>
      <c r="AG105" s="6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28:44" ht="12.75">
      <c r="AB106" s="35"/>
      <c r="AC106" s="38">
        <v>55</v>
      </c>
      <c r="AD106" s="37">
        <v>0.8431</v>
      </c>
      <c r="AE106" s="38">
        <v>55</v>
      </c>
      <c r="AF106" s="37">
        <v>0.8283</v>
      </c>
      <c r="AG106" s="6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28:44" ht="12.75">
      <c r="AB107" s="35"/>
      <c r="AC107" s="36">
        <v>56</v>
      </c>
      <c r="AD107" s="37">
        <v>0.8358</v>
      </c>
      <c r="AE107" s="36">
        <v>56</v>
      </c>
      <c r="AF107" s="37">
        <v>0.8174</v>
      </c>
      <c r="AG107" s="6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28:44" ht="12.75">
      <c r="AB108" s="35"/>
      <c r="AC108" s="36">
        <v>57</v>
      </c>
      <c r="AD108" s="37">
        <v>0.8284</v>
      </c>
      <c r="AE108" s="36">
        <v>57</v>
      </c>
      <c r="AF108" s="37">
        <v>0.8065</v>
      </c>
      <c r="AG108" s="6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28:44" ht="12.75">
      <c r="AB109" s="35"/>
      <c r="AC109" s="36">
        <v>58</v>
      </c>
      <c r="AD109" s="37">
        <v>0.8211</v>
      </c>
      <c r="AE109" s="36">
        <v>58</v>
      </c>
      <c r="AF109" s="37">
        <v>0.7956</v>
      </c>
      <c r="AG109" s="6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28:44" ht="12.75">
      <c r="AB110" s="35"/>
      <c r="AC110" s="36">
        <v>59</v>
      </c>
      <c r="AD110" s="37">
        <v>0.8138</v>
      </c>
      <c r="AE110" s="36">
        <v>59</v>
      </c>
      <c r="AF110" s="37">
        <v>0.7847</v>
      </c>
      <c r="AG110" s="6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28:44" ht="12.75">
      <c r="AB111" s="35"/>
      <c r="AC111" s="38">
        <v>60</v>
      </c>
      <c r="AD111" s="37">
        <v>0.8065</v>
      </c>
      <c r="AE111" s="38">
        <v>60</v>
      </c>
      <c r="AF111" s="37">
        <v>0.7738</v>
      </c>
      <c r="AG111" s="6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28:44" ht="12.75">
      <c r="AB112" s="35"/>
      <c r="AC112" s="36">
        <v>61</v>
      </c>
      <c r="AD112" s="37">
        <v>0.7992</v>
      </c>
      <c r="AE112" s="36">
        <v>61</v>
      </c>
      <c r="AF112" s="37">
        <v>0.7629</v>
      </c>
      <c r="AG112" s="6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28:44" ht="12.75">
      <c r="AB113" s="35"/>
      <c r="AC113" s="36">
        <v>62</v>
      </c>
      <c r="AD113" s="37">
        <v>0.7919</v>
      </c>
      <c r="AE113" s="36">
        <v>62</v>
      </c>
      <c r="AF113" s="37">
        <v>0.752</v>
      </c>
      <c r="AG113" s="6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28:44" ht="12.75">
      <c r="AB114" s="35"/>
      <c r="AC114" s="36">
        <v>63</v>
      </c>
      <c r="AD114" s="37">
        <v>0.7845</v>
      </c>
      <c r="AE114" s="36">
        <v>63</v>
      </c>
      <c r="AF114" s="37">
        <v>0.7411</v>
      </c>
      <c r="AG114" s="6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28:44" ht="12.75">
      <c r="AB115" s="35"/>
      <c r="AC115" s="36">
        <v>64</v>
      </c>
      <c r="AD115" s="37">
        <v>0.7772</v>
      </c>
      <c r="AE115" s="36">
        <v>64</v>
      </c>
      <c r="AF115" s="37">
        <v>0.7302</v>
      </c>
      <c r="AG115" s="6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28:44" ht="12.75">
      <c r="AB116" s="35"/>
      <c r="AC116" s="38">
        <v>65</v>
      </c>
      <c r="AD116" s="37">
        <v>0.7699</v>
      </c>
      <c r="AE116" s="38">
        <v>65</v>
      </c>
      <c r="AF116" s="37">
        <v>0.7193</v>
      </c>
      <c r="AG116" s="6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28:44" ht="12.75">
      <c r="AB117" s="35"/>
      <c r="AC117" s="36">
        <v>66</v>
      </c>
      <c r="AD117" s="37">
        <v>0.7626</v>
      </c>
      <c r="AE117" s="36">
        <v>66</v>
      </c>
      <c r="AF117" s="37">
        <v>0.7084</v>
      </c>
      <c r="AG117" s="6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28:44" ht="12.75">
      <c r="AB118" s="35"/>
      <c r="AC118" s="36">
        <v>67</v>
      </c>
      <c r="AD118" s="37">
        <v>0.7553</v>
      </c>
      <c r="AE118" s="36">
        <v>67</v>
      </c>
      <c r="AF118" s="37">
        <v>0.6975</v>
      </c>
      <c r="AG118" s="6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28:44" ht="12.75">
      <c r="AB119" s="35"/>
      <c r="AC119" s="36">
        <v>68</v>
      </c>
      <c r="AD119" s="37">
        <v>0.748</v>
      </c>
      <c r="AE119" s="36">
        <v>68</v>
      </c>
      <c r="AF119" s="37">
        <v>0.6866</v>
      </c>
      <c r="AG119" s="6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28:44" ht="12.75">
      <c r="AB120" s="35"/>
      <c r="AC120" s="36">
        <v>69</v>
      </c>
      <c r="AD120" s="37">
        <v>0.7406</v>
      </c>
      <c r="AE120" s="36">
        <v>69</v>
      </c>
      <c r="AF120" s="37">
        <v>0.6757</v>
      </c>
      <c r="AG120" s="6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28:44" ht="12.75">
      <c r="AB121" s="35"/>
      <c r="AC121" s="38">
        <v>70</v>
      </c>
      <c r="AD121" s="37">
        <v>0.7327</v>
      </c>
      <c r="AE121" s="38">
        <v>70</v>
      </c>
      <c r="AF121" s="37">
        <v>0.6648</v>
      </c>
      <c r="AG121" s="6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28:44" ht="12.75">
      <c r="AB122" s="35"/>
      <c r="AC122" s="36">
        <v>71</v>
      </c>
      <c r="AD122" s="37">
        <v>0.7241</v>
      </c>
      <c r="AE122" s="36">
        <v>71</v>
      </c>
      <c r="AF122" s="37">
        <v>0.6539</v>
      </c>
      <c r="AG122" s="6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28:44" ht="12.75">
      <c r="AB123" s="35"/>
      <c r="AC123" s="36">
        <v>72</v>
      </c>
      <c r="AD123" s="37">
        <v>0.7149</v>
      </c>
      <c r="AE123" s="36">
        <v>72</v>
      </c>
      <c r="AF123" s="37">
        <v>0.643</v>
      </c>
      <c r="AG123" s="6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28:44" ht="12.75">
      <c r="AB124" s="35"/>
      <c r="AC124" s="36">
        <v>73</v>
      </c>
      <c r="AD124" s="37">
        <v>0.705</v>
      </c>
      <c r="AE124" s="36">
        <v>73</v>
      </c>
      <c r="AF124" s="37">
        <v>0.6321</v>
      </c>
      <c r="AG124" s="6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28:44" ht="12.75">
      <c r="AB125" s="35"/>
      <c r="AC125" s="36">
        <v>74</v>
      </c>
      <c r="AD125" s="37">
        <v>0.6944</v>
      </c>
      <c r="AE125" s="36">
        <v>74</v>
      </c>
      <c r="AF125" s="37">
        <v>0.6212</v>
      </c>
      <c r="AG125" s="6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28:44" ht="12.75">
      <c r="AB126" s="35"/>
      <c r="AC126" s="38">
        <v>75</v>
      </c>
      <c r="AD126" s="37">
        <v>0.6832</v>
      </c>
      <c r="AE126" s="38">
        <v>75</v>
      </c>
      <c r="AF126" s="37">
        <v>0.6103</v>
      </c>
      <c r="AG126" s="6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28:44" ht="12.75">
      <c r="AB127" s="35"/>
      <c r="AC127" s="36">
        <v>76</v>
      </c>
      <c r="AD127" s="37">
        <v>0.6713</v>
      </c>
      <c r="AE127" s="36">
        <v>76</v>
      </c>
      <c r="AF127" s="37">
        <v>0.5994</v>
      </c>
      <c r="AG127" s="6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28:44" ht="12.75">
      <c r="AB128" s="35"/>
      <c r="AC128" s="36">
        <v>77</v>
      </c>
      <c r="AD128" s="37">
        <v>0.6588</v>
      </c>
      <c r="AE128" s="36">
        <v>77</v>
      </c>
      <c r="AF128" s="37">
        <v>0.5885</v>
      </c>
      <c r="AG128" s="6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28:44" ht="12.75">
      <c r="AB129" s="35"/>
      <c r="AC129" s="36">
        <v>78</v>
      </c>
      <c r="AD129" s="37">
        <v>0.6456</v>
      </c>
      <c r="AE129" s="36">
        <v>78</v>
      </c>
      <c r="AF129" s="37">
        <v>0.5776</v>
      </c>
      <c r="AG129" s="6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28:44" ht="12.75">
      <c r="AB130" s="35"/>
      <c r="AC130" s="36">
        <v>79</v>
      </c>
      <c r="AD130" s="37">
        <v>0.6317</v>
      </c>
      <c r="AE130" s="36">
        <v>79</v>
      </c>
      <c r="AF130" s="37">
        <v>0.5667</v>
      </c>
      <c r="AG130" s="6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28:44" ht="12.75">
      <c r="AB131" s="35"/>
      <c r="AC131" s="38">
        <v>80</v>
      </c>
      <c r="AD131" s="37">
        <v>0.6172</v>
      </c>
      <c r="AE131" s="38">
        <v>80</v>
      </c>
      <c r="AF131" s="37">
        <v>0.5552</v>
      </c>
      <c r="AG131" s="6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28:44" ht="12.75">
      <c r="AB132" s="35"/>
      <c r="AC132" s="36">
        <v>81</v>
      </c>
      <c r="AD132" s="37">
        <v>0.602</v>
      </c>
      <c r="AE132" s="36">
        <v>81</v>
      </c>
      <c r="AF132" s="37">
        <v>0.5425</v>
      </c>
      <c r="AG132" s="6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28:44" ht="12.75">
      <c r="AB133" s="35"/>
      <c r="AC133" s="36">
        <v>82</v>
      </c>
      <c r="AD133" s="37">
        <v>0.5861</v>
      </c>
      <c r="AE133" s="36">
        <v>82</v>
      </c>
      <c r="AF133" s="37">
        <v>0.5286</v>
      </c>
      <c r="AG133" s="6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28:44" ht="12.75">
      <c r="AB134" s="35"/>
      <c r="AC134" s="36">
        <v>83</v>
      </c>
      <c r="AD134" s="37">
        <v>0.5696</v>
      </c>
      <c r="AE134" s="36">
        <v>83</v>
      </c>
      <c r="AF134" s="37">
        <v>0.5135</v>
      </c>
      <c r="AG134" s="6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22:44" ht="12.75">
      <c r="V135" s="40"/>
      <c r="AB135" s="35"/>
      <c r="AC135" s="36">
        <v>84</v>
      </c>
      <c r="AD135" s="37">
        <v>0.5524</v>
      </c>
      <c r="AE135" s="36">
        <v>84</v>
      </c>
      <c r="AF135" s="37">
        <v>0.4972</v>
      </c>
      <c r="AG135" s="6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5:44" ht="12.75">
      <c r="O136" s="41"/>
      <c r="V136" s="40"/>
      <c r="AB136" s="35"/>
      <c r="AC136" s="38">
        <v>85</v>
      </c>
      <c r="AD136" s="37">
        <v>0.5346</v>
      </c>
      <c r="AE136" s="38">
        <v>85</v>
      </c>
      <c r="AF136" s="37">
        <v>0.4797</v>
      </c>
      <c r="AG136" s="6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5:44" ht="12.75">
      <c r="O137" s="41"/>
      <c r="V137" s="40"/>
      <c r="AB137" s="35"/>
      <c r="AC137" s="36">
        <v>86</v>
      </c>
      <c r="AD137" s="37">
        <v>0.5161</v>
      </c>
      <c r="AE137" s="36">
        <v>86</v>
      </c>
      <c r="AF137" s="37">
        <v>0.461</v>
      </c>
      <c r="AG137" s="6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5:44" ht="12.75">
      <c r="O138" s="41"/>
      <c r="V138" s="40"/>
      <c r="AB138" s="35"/>
      <c r="AC138" s="36">
        <v>87</v>
      </c>
      <c r="AD138" s="37">
        <v>0.4969</v>
      </c>
      <c r="AE138" s="36">
        <v>87</v>
      </c>
      <c r="AF138" s="37">
        <v>0.4411</v>
      </c>
      <c r="AG138" s="6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5:44" ht="12.75">
      <c r="O139" s="41"/>
      <c r="V139" s="40"/>
      <c r="AB139" s="35"/>
      <c r="AC139" s="36">
        <v>88</v>
      </c>
      <c r="AD139" s="37">
        <v>0.4771</v>
      </c>
      <c r="AE139" s="36">
        <v>88</v>
      </c>
      <c r="AF139" s="37">
        <v>0.42</v>
      </c>
      <c r="AG139" s="6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5:44" ht="12.75">
      <c r="O140" s="41"/>
      <c r="V140" s="40"/>
      <c r="AB140" s="35"/>
      <c r="AC140" s="36">
        <v>89</v>
      </c>
      <c r="AD140" s="37">
        <v>0.4566</v>
      </c>
      <c r="AE140" s="36">
        <v>89</v>
      </c>
      <c r="AF140" s="37">
        <v>0.3977</v>
      </c>
      <c r="AG140" s="6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5:44" ht="12.75">
      <c r="O141" s="41"/>
      <c r="V141" s="40"/>
      <c r="AB141" s="35"/>
      <c r="AC141" s="38">
        <v>90</v>
      </c>
      <c r="AD141" s="37">
        <v>0.4354</v>
      </c>
      <c r="AE141" s="38">
        <v>90</v>
      </c>
      <c r="AF141" s="37">
        <v>0.3742</v>
      </c>
      <c r="AG141" s="6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5:44" ht="12.75">
      <c r="O142" s="41"/>
      <c r="V142" s="40"/>
      <c r="AB142" s="35"/>
      <c r="AC142" s="36">
        <v>91</v>
      </c>
      <c r="AD142" s="37">
        <v>0.4136</v>
      </c>
      <c r="AE142" s="36">
        <v>91</v>
      </c>
      <c r="AF142" s="37">
        <v>0.3495</v>
      </c>
      <c r="AG142" s="6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5:44" ht="12.75">
      <c r="O143" s="41"/>
      <c r="V143" s="40"/>
      <c r="AB143" s="35"/>
      <c r="AC143" s="36">
        <v>92</v>
      </c>
      <c r="AD143" s="37">
        <v>0.3911</v>
      </c>
      <c r="AE143" s="36">
        <v>92</v>
      </c>
      <c r="AF143" s="37">
        <v>0.3236</v>
      </c>
      <c r="AG143" s="6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3:44" ht="12.75">
      <c r="M144" s="33"/>
      <c r="N144" s="33"/>
      <c r="O144" s="41"/>
      <c r="P144" s="33"/>
      <c r="V144" s="40"/>
      <c r="AB144" s="35"/>
      <c r="AC144" s="36">
        <v>93</v>
      </c>
      <c r="AD144" s="37">
        <v>0.368</v>
      </c>
      <c r="AE144" s="36">
        <v>93</v>
      </c>
      <c r="AF144" s="37">
        <v>0.2965</v>
      </c>
      <c r="AG144" s="6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3:44" ht="12.75">
      <c r="M145" s="33"/>
      <c r="N145" s="33"/>
      <c r="O145" s="41"/>
      <c r="P145" s="33"/>
      <c r="S145" s="42"/>
      <c r="U145" s="39"/>
      <c r="V145" s="40"/>
      <c r="AB145" s="35"/>
      <c r="AC145" s="36">
        <v>94</v>
      </c>
      <c r="AD145" s="37">
        <v>0.3442</v>
      </c>
      <c r="AE145" s="36">
        <v>94</v>
      </c>
      <c r="AF145" s="37">
        <v>0.2682</v>
      </c>
      <c r="AG145" s="6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3:44" ht="12.75">
      <c r="M146" s="33"/>
      <c r="N146" s="33"/>
      <c r="O146" s="41"/>
      <c r="P146" s="33"/>
      <c r="S146" s="42"/>
      <c r="U146" s="39"/>
      <c r="V146" s="40"/>
      <c r="AB146" s="35"/>
      <c r="AC146" s="38">
        <v>95</v>
      </c>
      <c r="AD146" s="37">
        <v>0.3197</v>
      </c>
      <c r="AE146" s="38">
        <v>95</v>
      </c>
      <c r="AF146" s="37">
        <v>0.2387</v>
      </c>
      <c r="AG146" s="6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3:44" ht="12.75">
      <c r="M147" s="33"/>
      <c r="N147" s="33"/>
      <c r="O147" s="41"/>
      <c r="P147" s="33"/>
      <c r="S147" s="42"/>
      <c r="U147" s="39"/>
      <c r="V147" s="40"/>
      <c r="AB147" s="35"/>
      <c r="AC147" s="36">
        <v>96</v>
      </c>
      <c r="AD147" s="37">
        <v>0.2946</v>
      </c>
      <c r="AE147" s="36">
        <v>96</v>
      </c>
      <c r="AF147" s="37">
        <v>0.208</v>
      </c>
      <c r="AG147" s="6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3:44" ht="12.75">
      <c r="M148" s="33"/>
      <c r="N148" s="33"/>
      <c r="O148" s="41"/>
      <c r="P148" s="33"/>
      <c r="S148" s="42"/>
      <c r="U148" s="39"/>
      <c r="V148" s="40"/>
      <c r="AB148" s="35"/>
      <c r="AC148" s="36">
        <v>97</v>
      </c>
      <c r="AD148" s="37">
        <v>0.2688</v>
      </c>
      <c r="AE148" s="36">
        <v>97</v>
      </c>
      <c r="AF148" s="37">
        <v>0.1761</v>
      </c>
      <c r="AG148" s="6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3:44" ht="12.75">
      <c r="M149" s="42"/>
      <c r="N149" s="33"/>
      <c r="O149" s="41"/>
      <c r="S149" s="42"/>
      <c r="U149" s="39"/>
      <c r="V149" s="40"/>
      <c r="AB149" s="35"/>
      <c r="AC149" s="36">
        <v>98</v>
      </c>
      <c r="AD149" s="37">
        <v>0.2424</v>
      </c>
      <c r="AE149" s="36">
        <v>98</v>
      </c>
      <c r="AF149" s="37">
        <v>0.143</v>
      </c>
      <c r="AG149" s="6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3:44" ht="12.75">
      <c r="M150" s="42"/>
      <c r="N150" s="33"/>
      <c r="O150" s="41"/>
      <c r="S150" s="42"/>
      <c r="U150" s="39"/>
      <c r="V150" s="40"/>
      <c r="AB150" s="35"/>
      <c r="AC150" s="36">
        <v>99</v>
      </c>
      <c r="AD150" s="37">
        <v>0.2153</v>
      </c>
      <c r="AE150" s="36">
        <v>99</v>
      </c>
      <c r="AF150" s="37">
        <v>0.1087</v>
      </c>
      <c r="AG150" s="6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3:44" ht="12.75">
      <c r="M151" s="42"/>
      <c r="N151" s="33"/>
      <c r="O151" s="41"/>
      <c r="AB151" s="35"/>
      <c r="AC151" s="38">
        <v>100</v>
      </c>
      <c r="AD151" s="37">
        <v>0.1875</v>
      </c>
      <c r="AE151" s="38">
        <v>100</v>
      </c>
      <c r="AF151" s="37">
        <v>0.0732</v>
      </c>
      <c r="AG151" s="6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3:44" ht="12.75">
      <c r="M152" s="42"/>
      <c r="N152" s="33"/>
      <c r="O152" s="41"/>
      <c r="AB152" s="35"/>
      <c r="AC152" s="35"/>
      <c r="AD152" s="35"/>
      <c r="AE152" s="35"/>
      <c r="AF152" s="35"/>
      <c r="AG152" s="6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3:44" ht="12.75">
      <c r="M153" s="42"/>
      <c r="N153" s="33"/>
      <c r="O153" s="41"/>
      <c r="AB153" s="35"/>
      <c r="AC153" s="35"/>
      <c r="AD153" s="35"/>
      <c r="AE153" s="35"/>
      <c r="AF153" s="35"/>
      <c r="AG153" s="6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3:44" ht="12.75">
      <c r="M154" s="42"/>
      <c r="N154" s="33"/>
      <c r="O154" s="41"/>
      <c r="AB154" s="32"/>
      <c r="AC154" s="32"/>
      <c r="AD154" s="32"/>
      <c r="AE154" s="32"/>
      <c r="AF154" s="32"/>
      <c r="AG154" s="7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28:44" ht="12.75">
      <c r="AB155" s="32"/>
      <c r="AC155" s="32"/>
      <c r="AD155" s="32"/>
      <c r="AE155" s="32"/>
      <c r="AF155" s="32"/>
      <c r="AG155" s="7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28:44" ht="12.75">
      <c r="AB156" s="32"/>
      <c r="AC156" s="32"/>
      <c r="AD156" s="32"/>
      <c r="AE156" s="32"/>
      <c r="AF156" s="32"/>
      <c r="AG156" s="7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28:44" ht="12.75">
      <c r="AB157" s="32"/>
      <c r="AC157" s="32"/>
      <c r="AD157" s="32"/>
      <c r="AE157" s="32"/>
      <c r="AF157" s="32"/>
      <c r="AG157" s="7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28:44" ht="12.75">
      <c r="AB158" s="32"/>
      <c r="AC158" s="32"/>
      <c r="AD158" s="32"/>
      <c r="AE158" s="32"/>
      <c r="AF158" s="32"/>
      <c r="AG158" s="7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28:44" ht="12.75">
      <c r="AB159" s="32"/>
      <c r="AC159" s="32"/>
      <c r="AD159" s="32"/>
      <c r="AE159" s="32"/>
      <c r="AF159" s="32"/>
      <c r="AG159" s="7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28:44" ht="12.75">
      <c r="AB160" s="32"/>
      <c r="AC160" s="32"/>
      <c r="AD160" s="32"/>
      <c r="AE160" s="32"/>
      <c r="AF160" s="32"/>
      <c r="AG160" s="7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28:44" ht="12.75">
      <c r="AB161" s="32"/>
      <c r="AC161" s="32"/>
      <c r="AD161" s="32"/>
      <c r="AE161" s="32"/>
      <c r="AF161" s="32"/>
      <c r="AG161" s="7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28:44" ht="12.75">
      <c r="AB162" s="32"/>
      <c r="AC162" s="32"/>
      <c r="AD162" s="32"/>
      <c r="AE162" s="32"/>
      <c r="AF162" s="32"/>
      <c r="AG162" s="7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28:44" ht="12.75">
      <c r="AB163" s="32"/>
      <c r="AC163" s="32"/>
      <c r="AD163" s="32"/>
      <c r="AE163" s="32"/>
      <c r="AF163" s="32"/>
      <c r="AG163" s="7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28:44" ht="12.75">
      <c r="AB164" s="32"/>
      <c r="AC164" s="32"/>
      <c r="AD164" s="32"/>
      <c r="AE164" s="32"/>
      <c r="AF164" s="32"/>
      <c r="AG164" s="7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28:44" ht="12.75">
      <c r="AB165" s="32"/>
      <c r="AC165" s="32"/>
      <c r="AD165" s="32"/>
      <c r="AE165" s="32"/>
      <c r="AF165" s="32"/>
      <c r="AG165" s="7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28:44" ht="12.75">
      <c r="AB166" s="32"/>
      <c r="AC166" s="32"/>
      <c r="AD166" s="32"/>
      <c r="AE166" s="32"/>
      <c r="AF166" s="32"/>
      <c r="AG166" s="7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28:44" ht="12.75">
      <c r="AB167" s="32"/>
      <c r="AC167" s="32"/>
      <c r="AD167" s="32"/>
      <c r="AE167" s="32"/>
      <c r="AF167" s="32"/>
      <c r="AG167" s="7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28:44" ht="12.75">
      <c r="AB168" s="32"/>
      <c r="AC168" s="32"/>
      <c r="AD168" s="32"/>
      <c r="AE168" s="32"/>
      <c r="AF168" s="32"/>
      <c r="AG168" s="7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28:44" ht="12.75">
      <c r="AB169" s="32"/>
      <c r="AC169" s="32"/>
      <c r="AD169" s="32"/>
      <c r="AE169" s="32"/>
      <c r="AF169" s="32"/>
      <c r="AG169" s="7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28:44" ht="12.75">
      <c r="AB170" s="32"/>
      <c r="AC170" s="32"/>
      <c r="AD170" s="32"/>
      <c r="AE170" s="32"/>
      <c r="AF170" s="32"/>
      <c r="AG170" s="7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28:44" ht="12.75">
      <c r="AB171" s="32"/>
      <c r="AC171" s="32"/>
      <c r="AD171" s="32"/>
      <c r="AE171" s="32"/>
      <c r="AF171" s="32"/>
      <c r="AG171" s="7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28:44" ht="12.75">
      <c r="AB172" s="32"/>
      <c r="AC172" s="32"/>
      <c r="AD172" s="32"/>
      <c r="AE172" s="32"/>
      <c r="AF172" s="32"/>
      <c r="AG172" s="7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28:44" ht="12.75">
      <c r="AB173" s="32"/>
      <c r="AC173" s="32"/>
      <c r="AD173" s="32"/>
      <c r="AE173" s="32"/>
      <c r="AF173" s="32"/>
      <c r="AG173" s="7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28:44" ht="12.75">
      <c r="AB174" s="32"/>
      <c r="AC174" s="32"/>
      <c r="AD174" s="32"/>
      <c r="AE174" s="32"/>
      <c r="AF174" s="32"/>
      <c r="AG174" s="7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28:44" ht="12.75">
      <c r="AB175" s="32"/>
      <c r="AC175" s="32"/>
      <c r="AD175" s="32"/>
      <c r="AE175" s="32"/>
      <c r="AF175" s="32"/>
      <c r="AG175" s="7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28:44" ht="12.75">
      <c r="AB176" s="32"/>
      <c r="AC176" s="32"/>
      <c r="AD176" s="32"/>
      <c r="AE176" s="32"/>
      <c r="AF176" s="32"/>
      <c r="AG176" s="7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28:44" ht="12.75">
      <c r="AB177" s="32"/>
      <c r="AC177" s="32"/>
      <c r="AD177" s="32"/>
      <c r="AE177" s="32"/>
      <c r="AF177" s="32"/>
      <c r="AG177" s="7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28:44" ht="12.75">
      <c r="AB178" s="32"/>
      <c r="AC178" s="32"/>
      <c r="AD178" s="32"/>
      <c r="AE178" s="32"/>
      <c r="AF178" s="32"/>
      <c r="AG178" s="7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28:44" ht="12.75">
      <c r="AB179" s="32"/>
      <c r="AC179" s="32"/>
      <c r="AD179" s="32"/>
      <c r="AE179" s="32"/>
      <c r="AF179" s="32"/>
      <c r="AG179" s="7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28:44" ht="12.75">
      <c r="AB180" s="32"/>
      <c r="AC180" s="32"/>
      <c r="AD180" s="32"/>
      <c r="AE180" s="32"/>
      <c r="AF180" s="32"/>
      <c r="AG180" s="7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28:44" ht="12.75">
      <c r="AB181" s="32"/>
      <c r="AC181" s="32"/>
      <c r="AD181" s="32"/>
      <c r="AE181" s="32"/>
      <c r="AF181" s="32"/>
      <c r="AG181" s="7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28:44" ht="12.75">
      <c r="AB182" s="32"/>
      <c r="AC182" s="32"/>
      <c r="AD182" s="32"/>
      <c r="AE182" s="32"/>
      <c r="AF182" s="32"/>
      <c r="AG182" s="7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28:44" ht="12.75">
      <c r="AB183" s="32"/>
      <c r="AC183" s="32"/>
      <c r="AD183" s="32"/>
      <c r="AE183" s="32"/>
      <c r="AF183" s="32"/>
      <c r="AG183" s="7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28:44" ht="12.75">
      <c r="AB184" s="32"/>
      <c r="AC184" s="32"/>
      <c r="AD184" s="32"/>
      <c r="AE184" s="32"/>
      <c r="AF184" s="32"/>
      <c r="AG184" s="7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28:44" ht="12.75">
      <c r="AB185" s="32"/>
      <c r="AC185" s="32"/>
      <c r="AD185" s="32"/>
      <c r="AE185" s="32"/>
      <c r="AF185" s="32"/>
      <c r="AG185" s="7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28:44" ht="12.75">
      <c r="AB186" s="32"/>
      <c r="AC186" s="32"/>
      <c r="AD186" s="32"/>
      <c r="AE186" s="32"/>
      <c r="AF186" s="32"/>
      <c r="AG186" s="7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33:44" ht="12.75"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33:44" ht="12.75"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33:44" ht="12.75"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33:44" ht="12.75"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33:44" ht="12.75"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33:44" ht="12.75"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33:44" ht="12.75"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33:44" ht="12.75"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33:44" ht="12.75"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33:44" ht="12.75"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33:44" ht="12.75"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33:44" ht="12.75"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33:44" ht="12.75"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33:44" ht="12.75"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33:44" ht="12.75"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33:44" ht="12.75"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33:44" ht="12.75"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33:44" ht="12.75"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33:44" ht="12.75"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33:44" ht="12.75"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33:44" ht="12.75"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33:44" ht="12.75"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33:44" ht="12.75"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33:44" ht="12.75"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33:44" ht="12.75"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33:44" ht="12.75"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33:44" ht="12.75"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33:44" ht="12.75"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33:44" ht="12.75"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33:44" ht="12.75"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33:44" ht="12.75"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33:44" ht="12.75"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33:44" ht="12.75"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33:44" ht="12.75"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33:44" ht="12.75"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33:44" ht="12.75"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33:44" ht="12.75"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33:44" ht="12.75"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33:44" ht="12.75"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33:44" ht="12.75"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33:44" ht="12.75"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33:44" ht="12.75"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33:44" ht="12.75"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33:44" ht="12.75"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33:44" ht="12.75"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33:44" ht="12.75"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33:44" ht="12.75"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33:44" ht="12.75"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33:44" ht="12.75"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33:44" ht="12.75"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33:44" ht="12.75"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33:44" ht="12.75"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33:44" ht="12.75"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33:44" ht="12.75"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33:44" ht="12.75"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33:44" ht="12.75"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33:44" ht="12.75"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33:44" ht="12.75"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33:44" ht="12.75"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33:44" ht="12.75"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33:44" ht="12.75"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33:44" ht="12.75"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33:44" ht="12.75"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33:44" ht="12.75"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33:44" ht="12.75"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33:44" ht="12.75"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33:44" ht="12.75"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33:44" ht="12.75"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33:44" ht="12.75"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33:44" ht="12.75"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33:44" ht="12.75"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33:44" ht="12.75"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33:44" ht="12.75"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33:44" ht="12.75"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33:44" ht="12.75"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33:44" ht="12.75"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33:44" ht="12.75"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33:44" ht="12.75"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33:44" ht="12.75"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33:44" ht="12.75"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33:44" ht="12.75"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33:44" ht="12.75"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33:44" ht="12.75"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33:44" ht="12.75"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33:44" ht="12.75"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33:44" ht="12.75"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33:44" ht="12.75"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33:44" ht="12.75"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33:44" ht="12.75"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33:44" ht="12.75"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33:44" ht="12.75"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33:44" ht="12.75"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33:44" ht="12.75"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33:44" ht="12.75"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33:44" ht="12.75"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33:44" ht="12.75"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33:44" ht="12.75"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33:44" ht="12.75"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33:44" ht="12.75"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33:44" ht="12.75"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33:44" ht="12.75"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33:44" ht="12.75"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33:44" ht="12.75"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33:44" ht="12.75"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33:44" ht="12.75"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33:44" ht="12.75"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33:44" ht="12.75"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33:44" ht="12.75"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33:44" ht="12.75"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33:44" ht="12.75"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33:44" ht="12.75"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33:44" ht="12.75"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33:44" ht="12.75"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33:44" ht="12.75"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33:44" ht="12.75"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33:44" ht="12.75"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33:44" ht="12.75"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33:44" ht="12.75"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33:44" ht="12.75"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33:44" ht="12.75"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33:44" ht="12.75"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33:44" ht="12.75"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33:44" ht="12.75"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33:44" ht="12.75"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33:44" ht="12.75"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33:44" ht="12.75"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33:44" ht="12.75"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33:44" ht="12.75"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33:44" ht="12.75"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33:44" ht="12.75"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33:44" ht="12.75"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33:44" ht="12.75"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33:44" ht="12.75"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33:44" ht="12.75"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33:44" ht="12.75"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33:44" ht="12.75"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33:44" ht="12.75"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33:44" ht="12.75"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33:44" ht="12.75"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33:44" ht="12.75"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33:44" ht="12.75"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33:44" ht="12.75"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33:44" ht="12.75"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33:44" ht="12.75"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33:44" ht="12.75"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33:44" ht="12.75"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33:44" ht="12.75"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33:44" ht="12.75"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33:44" ht="12.75"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33:44" ht="12.75"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33:44" ht="12.75"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33:44" ht="12.75"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33:44" ht="12.75"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33:44" ht="12.75"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33:44" ht="12.75"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33:44" ht="12.75"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33:44" ht="12.75"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33:44" ht="12.75"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33:44" ht="12.75"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33:44" ht="12.75"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33:44" ht="12.75"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33:44" ht="12.75"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33:44" ht="12.75"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33:44" ht="12.75"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</sheetData>
  <sheetProtection password="BEED" sheet="1" selectLockedCells="1"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2017-03-06T11:49:57Z</dcterms:created>
  <dcterms:modified xsi:type="dcterms:W3CDTF">2017-03-20T10:19:35Z</dcterms:modified>
  <cp:category/>
  <cp:version/>
  <cp:contentType/>
  <cp:contentStatus/>
</cp:coreProperties>
</file>