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400" windowHeight="8040"/>
  </bookViews>
  <sheets>
    <sheet name="Sheet1" sheetId="1" r:id="rId1"/>
    <sheet name="Sheet2" sheetId="2" state="hidden" r:id="rId2"/>
    <sheet name="leave a comment on this tab if " sheetId="3" r:id="rId3"/>
  </sheets>
  <calcPr calcId="152511"/>
</workbook>
</file>

<file path=xl/calcChain.xml><?xml version="1.0" encoding="utf-8"?>
<calcChain xmlns="http://schemas.openxmlformats.org/spreadsheetml/2006/main">
  <c r="G30" i="1" l="1"/>
  <c r="G24" i="1"/>
  <c r="G22" i="1"/>
  <c r="G20" i="1"/>
  <c r="H17" i="2" l="1"/>
  <c r="H16" i="2"/>
  <c r="H15" i="2"/>
  <c r="H14" i="2"/>
  <c r="H13" i="2"/>
  <c r="H12" i="2"/>
  <c r="H11" i="2"/>
  <c r="H10" i="2"/>
  <c r="H9" i="2"/>
  <c r="H8" i="2"/>
  <c r="H7" i="2"/>
  <c r="B7" i="2"/>
  <c r="B3" i="2"/>
  <c r="D38" i="1"/>
  <c r="D24" i="1"/>
  <c r="D16" i="1"/>
  <c r="G16" i="1" s="1"/>
  <c r="D26" i="1" l="1"/>
  <c r="D32" i="1" s="1"/>
  <c r="B5" i="2" s="1"/>
  <c r="D41" i="1" s="1"/>
  <c r="G41" i="1" s="1"/>
  <c r="D43" i="1" l="1"/>
  <c r="D45" i="1" l="1"/>
  <c r="G43" i="1"/>
</calcChain>
</file>

<file path=xl/comments1.xml><?xml version="1.0" encoding="utf-8"?>
<comments xmlns="http://schemas.openxmlformats.org/spreadsheetml/2006/main">
  <authors>
    <author/>
  </authors>
  <commentList>
    <comment ref="R29" authorId="0" shapeId="0">
      <text>
        <r>
          <rPr>
            <sz val="10"/>
            <color rgb="FF000000"/>
            <rFont val="Arial"/>
            <family val="2"/>
          </rPr>
          <t>a great tool. i'm happy to see possible gains. bike is much more stable on fast descents with lower stem. thank you
	-john saltysiak</t>
        </r>
      </text>
    </comment>
  </commentList>
</comments>
</file>

<file path=xl/sharedStrings.xml><?xml version="1.0" encoding="utf-8"?>
<sst xmlns="http://schemas.openxmlformats.org/spreadsheetml/2006/main" count="42" uniqueCount="34">
  <si>
    <t>kph</t>
  </si>
  <si>
    <t>powr</t>
  </si>
  <si>
    <t>multiplier</t>
  </si>
  <si>
    <t>&lt; enter</t>
  </si>
  <si>
    <t>cm</t>
  </si>
  <si>
    <t>mph</t>
  </si>
  <si>
    <t>**</t>
  </si>
  <si>
    <t>把立角度风阻计算器</t>
    <phoneticPr fontId="25" type="noConversion"/>
  </si>
  <si>
    <r>
      <rPr>
        <sz val="9"/>
        <color rgb="FF333333"/>
        <rFont val="宋体"/>
        <family val="3"/>
        <charset val="134"/>
      </rPr>
      <t>使用说明：填写你原有的把立长度</t>
    </r>
    <r>
      <rPr>
        <sz val="9"/>
        <color rgb="FF333333"/>
        <rFont val="Ebrima"/>
      </rPr>
      <t>/</t>
    </r>
    <r>
      <rPr>
        <sz val="9"/>
        <color rgb="FF333333"/>
        <rFont val="宋体"/>
        <family val="3"/>
        <charset val="134"/>
      </rPr>
      <t>角度输入后，再填写新把立的长度和角度，接着填写把立垫圈改变的高度，</t>
    </r>
    <phoneticPr fontId="25" type="noConversion"/>
  </si>
  <si>
    <r>
      <rPr>
        <sz val="9"/>
        <color rgb="FF333333"/>
        <rFont val="宋体"/>
        <family val="3"/>
        <charset val="134"/>
      </rPr>
      <t>最后输入骑行时的速度，最后你将得出节省的功率和完成</t>
    </r>
    <r>
      <rPr>
        <sz val="9"/>
        <color rgb="FF333333"/>
        <rFont val="Ebrima"/>
      </rPr>
      <t>40km</t>
    </r>
    <r>
      <rPr>
        <sz val="9"/>
        <color rgb="FF333333"/>
        <rFont val="宋体"/>
        <family val="3"/>
        <charset val="134"/>
      </rPr>
      <t>所节省的时间。</t>
    </r>
    <phoneticPr fontId="25" type="noConversion"/>
  </si>
  <si>
    <t>现有把立设置</t>
    <phoneticPr fontId="25" type="noConversion"/>
  </si>
  <si>
    <r>
      <rPr>
        <b/>
        <sz val="10"/>
        <rFont val="宋体"/>
        <family val="3"/>
        <charset val="134"/>
      </rPr>
      <t>旧把立长度</t>
    </r>
    <r>
      <rPr>
        <b/>
        <sz val="10"/>
        <rFont val="Ebrima"/>
      </rPr>
      <t xml:space="preserve"> (cm)</t>
    </r>
    <phoneticPr fontId="25" type="noConversion"/>
  </si>
  <si>
    <t>旧把立安装角度</t>
    <phoneticPr fontId="25" type="noConversion"/>
  </si>
  <si>
    <t>车架头管角度</t>
    <phoneticPr fontId="25" type="noConversion"/>
  </si>
  <si>
    <t>计算后把立形态</t>
    <phoneticPr fontId="25" type="noConversion"/>
  </si>
  <si>
    <t>新把立设定</t>
    <phoneticPr fontId="25" type="noConversion"/>
  </si>
  <si>
    <r>
      <rPr>
        <b/>
        <sz val="10"/>
        <rFont val="宋体"/>
        <family val="3"/>
        <charset val="134"/>
      </rPr>
      <t>新把立长度</t>
    </r>
    <r>
      <rPr>
        <b/>
        <sz val="10"/>
        <rFont val="Ebrima"/>
      </rPr>
      <t xml:space="preserve"> (cm)</t>
    </r>
    <phoneticPr fontId="25" type="noConversion"/>
  </si>
  <si>
    <r>
      <rPr>
        <b/>
        <sz val="10"/>
        <rFont val="宋体"/>
        <family val="3"/>
        <charset val="134"/>
      </rPr>
      <t>新把立角度</t>
    </r>
    <r>
      <rPr>
        <b/>
        <sz val="10"/>
        <rFont val="Ebrima"/>
      </rPr>
      <t xml:space="preserve"> (angle A)</t>
    </r>
    <phoneticPr fontId="25" type="noConversion"/>
  </si>
  <si>
    <t>计算后把立形态</t>
    <phoneticPr fontId="25" type="noConversion"/>
  </si>
  <si>
    <t>新设定车把下降的高度</t>
    <phoneticPr fontId="25" type="noConversion"/>
  </si>
  <si>
    <t>垫圈下降</t>
    <phoneticPr fontId="25" type="noConversion"/>
  </si>
  <si>
    <r>
      <rPr>
        <b/>
        <sz val="10"/>
        <rFont val="宋体"/>
        <family val="3"/>
        <charset val="134"/>
      </rPr>
      <t>移去垫圈的总高度</t>
    </r>
    <r>
      <rPr>
        <b/>
        <sz val="10"/>
        <rFont val="Ebrima"/>
      </rPr>
      <t xml:space="preserve"> (cm)</t>
    </r>
    <phoneticPr fontId="25" type="noConversion"/>
  </si>
  <si>
    <t>计算得出的车把下降高度</t>
    <phoneticPr fontId="25" type="noConversion"/>
  </si>
  <si>
    <t>新把立设定+移去垫圈后计算的结果</t>
    <phoneticPr fontId="25" type="noConversion"/>
  </si>
  <si>
    <t>你骑行的速度</t>
    <phoneticPr fontId="25" type="noConversion"/>
  </si>
  <si>
    <r>
      <rPr>
        <b/>
        <sz val="10"/>
        <rFont val="宋体"/>
        <family val="3"/>
        <charset val="134"/>
      </rPr>
      <t>速度</t>
    </r>
    <r>
      <rPr>
        <b/>
        <sz val="10"/>
        <rFont val="Ebrima"/>
      </rPr>
      <t xml:space="preserve"> (kph)</t>
    </r>
    <phoneticPr fontId="25" type="noConversion"/>
  </si>
  <si>
    <r>
      <rPr>
        <b/>
        <sz val="10"/>
        <color rgb="FF333333"/>
        <rFont val="宋体"/>
        <family val="3"/>
        <charset val="134"/>
      </rPr>
      <t>你一般骑行的速度</t>
    </r>
    <r>
      <rPr>
        <b/>
        <sz val="10"/>
        <color rgb="FF333333"/>
        <rFont val="Ebrima"/>
      </rPr>
      <t xml:space="preserve"> (kph) </t>
    </r>
    <phoneticPr fontId="25" type="noConversion"/>
  </si>
  <si>
    <t>非精确结果</t>
    <phoneticPr fontId="25" type="noConversion"/>
  </si>
  <si>
    <r>
      <t xml:space="preserve"> </t>
    </r>
    <r>
      <rPr>
        <b/>
        <sz val="10"/>
        <color rgb="FFFFFFFF"/>
        <rFont val="宋体"/>
        <family val="3"/>
        <charset val="134"/>
      </rPr>
      <t>省去功率估值</t>
    </r>
    <r>
      <rPr>
        <b/>
        <sz val="10"/>
        <color rgb="FFFFFFFF"/>
        <rFont val="Ebrima"/>
      </rPr>
      <t xml:space="preserve"> (</t>
    </r>
    <r>
      <rPr>
        <b/>
        <sz val="10"/>
        <color rgb="FFFFFFFF"/>
        <rFont val="宋体"/>
        <family val="3"/>
        <charset val="134"/>
      </rPr>
      <t>风阻：瓦</t>
    </r>
    <r>
      <rPr>
        <b/>
        <sz val="10"/>
        <color rgb="FFFFFFFF"/>
        <rFont val="Ebrima"/>
      </rPr>
      <t>)</t>
    </r>
    <phoneticPr fontId="25" type="noConversion"/>
  </si>
  <si>
    <r>
      <t xml:space="preserve"> </t>
    </r>
    <r>
      <rPr>
        <b/>
        <sz val="10"/>
        <color rgb="FFFFFFFF"/>
        <rFont val="宋体"/>
        <family val="3"/>
        <charset val="134"/>
      </rPr>
      <t>骑行</t>
    </r>
    <r>
      <rPr>
        <b/>
        <sz val="10"/>
        <color rgb="FFFFFFFF"/>
        <rFont val="Ebrima"/>
      </rPr>
      <t>40km</t>
    </r>
    <r>
      <rPr>
        <b/>
        <sz val="10"/>
        <color rgb="FFFFFFFF"/>
        <rFont val="宋体"/>
        <family val="3"/>
        <charset val="134"/>
      </rPr>
      <t>节省时间估值（秒）</t>
    </r>
    <phoneticPr fontId="25" type="noConversion"/>
  </si>
  <si>
    <r>
      <t xml:space="preserve"> </t>
    </r>
    <r>
      <rPr>
        <b/>
        <sz val="10"/>
        <color rgb="FFFFFFFF"/>
        <rFont val="宋体"/>
        <family val="3"/>
        <charset val="134"/>
      </rPr>
      <t>节省时间估值百分比</t>
    </r>
    <phoneticPr fontId="25" type="noConversion"/>
  </si>
  <si>
    <r>
      <rPr>
        <b/>
        <sz val="10"/>
        <rFont val="宋体"/>
        <family val="3"/>
        <charset val="134"/>
      </rPr>
      <t>编译：</t>
    </r>
    <r>
      <rPr>
        <b/>
        <sz val="10"/>
        <rFont val="Ebrima"/>
      </rPr>
      <t>HCY</t>
    </r>
    <phoneticPr fontId="25" type="noConversion"/>
  </si>
  <si>
    <t>图为正角度把立</t>
    <phoneticPr fontId="25" type="noConversion"/>
  </si>
  <si>
    <t>公路大组车车架头管角度一般在72~74度之间，请根据实际情况输入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</si>
</sst>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6">
    <font>
      <sz val="10"/>
      <color rgb="FF000000"/>
      <name val="Arial"/>
    </font>
    <font>
      <sz val="10"/>
      <color rgb="FFFFFFFF"/>
      <name val="Arial"/>
    </font>
    <font>
      <sz val="10"/>
      <name val="Arial"/>
    </font>
    <font>
      <u/>
      <sz val="10"/>
      <color rgb="FF000080"/>
      <name val="Arial"/>
    </font>
    <font>
      <sz val="10"/>
      <name val="Ebrima"/>
    </font>
    <font>
      <b/>
      <sz val="10"/>
      <name val="Ebrima"/>
    </font>
    <font>
      <sz val="8"/>
      <name val="Ebrima"/>
    </font>
    <font>
      <sz val="10"/>
      <color rgb="FF000080"/>
      <name val="Ebrima"/>
    </font>
    <font>
      <sz val="9"/>
      <color rgb="FF333333"/>
      <name val="Ebrima"/>
    </font>
    <font>
      <b/>
      <sz val="10"/>
      <name val="Arial"/>
    </font>
    <font>
      <b/>
      <sz val="13"/>
      <name val="Arial"/>
    </font>
    <font>
      <b/>
      <sz val="7"/>
      <color rgb="FF333399"/>
      <name val="Ebrima"/>
    </font>
    <font>
      <b/>
      <sz val="10"/>
      <color rgb="FF434343"/>
      <name val="Ebrima"/>
    </font>
    <font>
      <b/>
      <sz val="10"/>
      <color rgb="FF333333"/>
      <name val="Ebrima"/>
    </font>
    <font>
      <b/>
      <sz val="13"/>
      <name val="Sans-serif"/>
    </font>
    <font>
      <b/>
      <sz val="13"/>
      <color rgb="FF808080"/>
      <name val="Arial"/>
      <family val="2"/>
    </font>
    <font>
      <b/>
      <sz val="10"/>
      <color rgb="FF333399"/>
      <name val="Arial"/>
      <family val="2"/>
    </font>
    <font>
      <b/>
      <sz val="13"/>
      <color rgb="FFFFFFFF"/>
      <name val="Arial"/>
      <family val="2"/>
    </font>
    <font>
      <b/>
      <sz val="8"/>
      <color rgb="FF666666"/>
      <name val="Ebrima"/>
    </font>
    <font>
      <b/>
      <sz val="7"/>
      <color rgb="FF666666"/>
      <name val="Ebrima"/>
    </font>
    <font>
      <sz val="10"/>
      <color rgb="FFFFFFFF"/>
      <name val="Ebrima"/>
    </font>
    <font>
      <b/>
      <sz val="10"/>
      <color rgb="FFFFFFFF"/>
      <name val="Ebrima"/>
    </font>
    <font>
      <b/>
      <sz val="12"/>
      <color rgb="FFFFFFFF"/>
      <name val="Arial"/>
      <family val="2"/>
    </font>
    <font>
      <b/>
      <sz val="10"/>
      <color rgb="FF800000"/>
      <name val="Ebrima"/>
    </font>
    <font>
      <b/>
      <sz val="10"/>
      <color rgb="FF800000"/>
      <name val="Arial"/>
      <family val="2"/>
    </font>
    <font>
      <sz val="9"/>
      <name val="宋体"/>
      <family val="3"/>
      <charset val="134"/>
    </font>
    <font>
      <sz val="10"/>
      <color rgb="FF000000"/>
      <name val="Arial"/>
      <family val="2"/>
    </font>
    <font>
      <b/>
      <sz val="20"/>
      <name val="宋体"/>
      <family val="3"/>
      <charset val="134"/>
    </font>
    <font>
      <sz val="9"/>
      <color rgb="FF333333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808080"/>
      <name val="宋体"/>
      <family val="3"/>
      <charset val="134"/>
    </font>
    <font>
      <b/>
      <sz val="10"/>
      <color rgb="FF333399"/>
      <name val="宋体"/>
      <family val="3"/>
      <charset val="134"/>
    </font>
    <font>
      <b/>
      <sz val="10"/>
      <color rgb="FF333333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8"/>
      <name val="宋体"/>
      <family val="3"/>
      <charset val="134"/>
    </font>
    <font>
      <b/>
      <sz val="10"/>
      <color rgb="FF43434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00000"/>
        <bgColor rgb="FF8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protection locked="0"/>
    </xf>
    <xf numFmtId="0" fontId="14" fillId="3" borderId="3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protection locked="0"/>
    </xf>
    <xf numFmtId="0" fontId="13" fillId="3" borderId="1" xfId="0" applyFont="1" applyFill="1" applyBorder="1" applyAlignment="1" applyProtection="1"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27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/>
    <xf numFmtId="0" fontId="4" fillId="2" borderId="1" xfId="0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/>
    <xf numFmtId="0" fontId="8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/>
    <xf numFmtId="0" fontId="4" fillId="3" borderId="1" xfId="0" applyFont="1" applyFill="1" applyBorder="1" applyAlignment="1" applyProtection="1"/>
    <xf numFmtId="0" fontId="29" fillId="3" borderId="1" xfId="0" applyFont="1" applyFill="1" applyBorder="1" applyAlignment="1" applyProtection="1"/>
    <xf numFmtId="0" fontId="5" fillId="3" borderId="1" xfId="0" applyFont="1" applyFill="1" applyBorder="1" applyAlignment="1" applyProtection="1"/>
    <xf numFmtId="0" fontId="9" fillId="2" borderId="1" xfId="0" applyFont="1" applyFill="1" applyBorder="1" applyAlignment="1" applyProtection="1"/>
    <xf numFmtId="0" fontId="29" fillId="2" borderId="1" xfId="0" applyFont="1" applyFill="1" applyBorder="1" applyAlignment="1" applyProtection="1"/>
    <xf numFmtId="0" fontId="30" fillId="2" borderId="1" xfId="0" applyFont="1" applyFill="1" applyBorder="1" applyAlignment="1" applyProtection="1"/>
    <xf numFmtId="0" fontId="31" fillId="2" borderId="1" xfId="0" applyFont="1" applyFill="1" applyBorder="1" applyAlignment="1" applyProtection="1"/>
    <xf numFmtId="0" fontId="21" fillId="6" borderId="1" xfId="0" applyFont="1" applyFill="1" applyBorder="1" applyAlignment="1" applyProtection="1"/>
    <xf numFmtId="0" fontId="23" fillId="2" borderId="1" xfId="0" applyFont="1" applyFill="1" applyBorder="1" applyAlignment="1" applyProtection="1"/>
    <xf numFmtId="2" fontId="18" fillId="2" borderId="1" xfId="0" applyNumberFormat="1" applyFont="1" applyFill="1" applyBorder="1" applyAlignment="1" applyProtection="1">
      <alignment horizontal="center"/>
    </xf>
    <xf numFmtId="2" fontId="19" fillId="2" borderId="1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/>
    <xf numFmtId="176" fontId="22" fillId="6" borderId="1" xfId="0" applyNumberFormat="1" applyFont="1" applyFill="1" applyBorder="1" applyAlignment="1" applyProtection="1">
      <alignment horizontal="center"/>
    </xf>
    <xf numFmtId="0" fontId="21" fillId="2" borderId="1" xfId="0" applyFont="1" applyFill="1" applyBorder="1" applyAlignment="1" applyProtection="1"/>
    <xf numFmtId="0" fontId="13" fillId="2" borderId="1" xfId="0" applyFont="1" applyFill="1" applyBorder="1" applyAlignment="1" applyProtection="1"/>
    <xf numFmtId="176" fontId="24" fillId="2" borderId="1" xfId="0" applyNumberFormat="1" applyFont="1" applyFill="1" applyBorder="1" applyAlignment="1" applyProtection="1">
      <alignment horizontal="center"/>
    </xf>
    <xf numFmtId="2" fontId="11" fillId="2" borderId="1" xfId="0" applyNumberFormat="1" applyFont="1" applyFill="1" applyBorder="1" applyAlignment="1" applyProtection="1">
      <alignment horizontal="center"/>
    </xf>
    <xf numFmtId="0" fontId="32" fillId="2" borderId="1" xfId="0" applyFont="1" applyFill="1" applyBorder="1" applyAlignment="1" applyProtection="1"/>
    <xf numFmtId="0" fontId="34" fillId="2" borderId="1" xfId="0" applyFont="1" applyFill="1" applyBorder="1" applyAlignment="1" applyProtection="1"/>
    <xf numFmtId="0" fontId="13" fillId="3" borderId="1" xfId="0" applyFont="1" applyFill="1" applyBorder="1" applyAlignment="1" applyProtection="1"/>
    <xf numFmtId="2" fontId="16" fillId="2" borderId="1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35" fillId="2" borderId="1" xfId="0" applyFont="1" applyFill="1" applyBorder="1" applyAlignment="1" applyProtection="1"/>
    <xf numFmtId="0" fontId="12" fillId="2" borderId="1" xfId="0" applyFont="1" applyFill="1" applyBorder="1" applyAlignment="1" applyProtection="1"/>
    <xf numFmtId="2" fontId="11" fillId="2" borderId="1" xfId="0" applyNumberFormat="1" applyFont="1" applyFill="1" applyBorder="1" applyAlignment="1" applyProtection="1">
      <alignment horizontal="right"/>
    </xf>
    <xf numFmtId="0" fontId="20" fillId="6" borderId="1" xfId="0" applyFont="1" applyFill="1" applyBorder="1" applyAlignment="1" applyProtection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17</xdr:row>
      <xdr:rowOff>190500</xdr:rowOff>
    </xdr:from>
    <xdr:to>
      <xdr:col>13</xdr:col>
      <xdr:colOff>495300</xdr:colOff>
      <xdr:row>25</xdr:row>
      <xdr:rowOff>76200</xdr:rowOff>
    </xdr:to>
    <xdr:pic>
      <xdr:nvPicPr>
        <xdr:cNvPr id="3" name="image2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14668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504825</xdr:colOff>
      <xdr:row>8</xdr:row>
      <xdr:rowOff>19050</xdr:rowOff>
    </xdr:from>
    <xdr:to>
      <xdr:col>16</xdr:col>
      <xdr:colOff>457200</xdr:colOff>
      <xdr:row>16</xdr:row>
      <xdr:rowOff>76200</xdr:rowOff>
    </xdr:to>
    <xdr:pic>
      <xdr:nvPicPr>
        <xdr:cNvPr id="4" name="image3.gif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390775" cy="15716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14</xdr:col>
      <xdr:colOff>228600</xdr:colOff>
      <xdr:row>55</xdr:row>
      <xdr:rowOff>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228600</xdr:colOff>
      <xdr:row>55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228600</xdr:colOff>
      <xdr:row>55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228600</xdr:colOff>
      <xdr:row>55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228600</xdr:colOff>
      <xdr:row>55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D41" sqref="D41"/>
    </sheetView>
  </sheetViews>
  <sheetFormatPr defaultColWidth="14.42578125" defaultRowHeight="15" customHeight="1"/>
  <cols>
    <col min="1" max="1" width="8.42578125" style="4" customWidth="1"/>
    <col min="2" max="2" width="2.42578125" style="4" customWidth="1"/>
    <col min="3" max="3" width="36.42578125" style="4" customWidth="1"/>
    <col min="4" max="4" width="9.140625" style="4" customWidth="1"/>
    <col min="5" max="5" width="6" style="4" customWidth="1"/>
    <col min="6" max="6" width="2.140625" style="4" customWidth="1"/>
    <col min="7" max="7" width="10.85546875" style="4" customWidth="1"/>
    <col min="8" max="25" width="9.140625" style="4" customWidth="1"/>
    <col min="26" max="26" width="8" style="4" customWidth="1"/>
    <col min="27" max="16384" width="14.42578125" style="4"/>
  </cols>
  <sheetData>
    <row r="1" spans="1:26" ht="13.5" customHeight="1">
      <c r="A1" s="20"/>
      <c r="B1" s="20"/>
      <c r="C1" s="20"/>
      <c r="D1" s="21"/>
      <c r="E1" s="21"/>
      <c r="F1" s="21"/>
      <c r="G1" s="21"/>
      <c r="H1" s="21"/>
      <c r="I1" s="21"/>
      <c r="J1" s="21"/>
      <c r="K1" s="22"/>
      <c r="L1" s="22"/>
      <c r="M1" s="21"/>
      <c r="N1" s="20"/>
      <c r="O1" s="20"/>
      <c r="P1" s="20"/>
      <c r="Q1" s="20"/>
      <c r="R1" s="20"/>
      <c r="S1" s="3"/>
      <c r="T1" s="3"/>
      <c r="U1" s="3"/>
      <c r="V1" s="3"/>
      <c r="W1" s="3"/>
      <c r="X1" s="3"/>
      <c r="Y1" s="3"/>
      <c r="Z1" s="3"/>
    </row>
    <row r="2" spans="1:26" ht="25.5" customHeight="1">
      <c r="A2" s="20"/>
      <c r="B2" s="20"/>
      <c r="C2" s="20"/>
      <c r="D2" s="23"/>
      <c r="E2" s="23"/>
      <c r="F2" s="23"/>
      <c r="G2" s="24" t="s">
        <v>7</v>
      </c>
      <c r="H2" s="20"/>
      <c r="I2" s="20"/>
      <c r="J2" s="20"/>
      <c r="K2" s="20"/>
      <c r="L2" s="23"/>
      <c r="M2" s="20"/>
      <c r="N2" s="25"/>
      <c r="O2" s="23"/>
      <c r="P2" s="20"/>
      <c r="Q2" s="20"/>
      <c r="R2" s="20"/>
      <c r="S2" s="3"/>
      <c r="T2" s="3"/>
      <c r="U2" s="3"/>
      <c r="V2" s="3"/>
      <c r="W2" s="3"/>
      <c r="X2" s="3"/>
      <c r="Y2" s="3"/>
      <c r="Z2" s="3"/>
    </row>
    <row r="3" spans="1:26" ht="6" customHeight="1">
      <c r="A3" s="20"/>
      <c r="B3" s="20"/>
      <c r="C3" s="20"/>
      <c r="D3" s="21"/>
      <c r="E3" s="21"/>
      <c r="F3" s="21"/>
      <c r="G3" s="21"/>
      <c r="H3" s="21"/>
      <c r="I3" s="21"/>
      <c r="J3" s="21"/>
      <c r="K3" s="22"/>
      <c r="L3" s="22"/>
      <c r="M3" s="21"/>
      <c r="N3" s="20"/>
      <c r="O3" s="20"/>
      <c r="P3" s="20"/>
      <c r="Q3" s="20"/>
      <c r="R3" s="20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26"/>
      <c r="B4" s="26"/>
      <c r="C4" s="26"/>
      <c r="D4" s="27"/>
      <c r="E4" s="26"/>
      <c r="F4" s="26"/>
      <c r="G4" s="26"/>
      <c r="H4" s="28"/>
      <c r="I4" s="28"/>
      <c r="J4" s="26"/>
      <c r="K4" s="29"/>
      <c r="L4" s="30"/>
      <c r="M4" s="31"/>
      <c r="N4" s="26"/>
      <c r="O4" s="31"/>
      <c r="P4" s="26"/>
      <c r="Q4" s="26"/>
      <c r="R4" s="26"/>
      <c r="S4" s="5"/>
      <c r="T4" s="3"/>
      <c r="U4" s="3"/>
      <c r="V4" s="3"/>
      <c r="W4" s="3"/>
      <c r="X4" s="3"/>
      <c r="Y4" s="3"/>
      <c r="Z4" s="3"/>
    </row>
    <row r="5" spans="1:26" ht="12.75" customHeight="1">
      <c r="A5" s="26"/>
      <c r="B5" s="26"/>
      <c r="C5" s="26"/>
      <c r="D5" s="32" t="s">
        <v>8</v>
      </c>
      <c r="E5" s="26"/>
      <c r="F5" s="26"/>
      <c r="G5" s="26"/>
      <c r="H5" s="28"/>
      <c r="I5" s="28"/>
      <c r="J5" s="26"/>
      <c r="K5" s="29"/>
      <c r="L5" s="30"/>
      <c r="M5" s="31"/>
      <c r="N5" s="26"/>
      <c r="O5" s="31"/>
      <c r="P5" s="26"/>
      <c r="Q5" s="26"/>
      <c r="R5" s="26"/>
      <c r="S5" s="5"/>
      <c r="T5" s="3"/>
      <c r="U5" s="3"/>
      <c r="V5" s="3"/>
      <c r="W5" s="3"/>
      <c r="X5" s="3"/>
      <c r="Y5" s="3"/>
      <c r="Z5" s="3"/>
    </row>
    <row r="6" spans="1:26" ht="12" customHeight="1">
      <c r="A6" s="26"/>
      <c r="B6" s="26"/>
      <c r="C6" s="26"/>
      <c r="D6" s="32" t="s">
        <v>9</v>
      </c>
      <c r="E6" s="33"/>
      <c r="F6" s="33"/>
      <c r="G6" s="34"/>
      <c r="H6" s="33"/>
      <c r="I6" s="28"/>
      <c r="J6" s="26"/>
      <c r="K6" s="29"/>
      <c r="L6" s="30"/>
      <c r="M6" s="31"/>
      <c r="N6" s="31"/>
      <c r="O6" s="31"/>
      <c r="P6" s="26"/>
      <c r="Q6" s="26"/>
      <c r="R6" s="26"/>
      <c r="S6" s="5"/>
      <c r="T6" s="3"/>
      <c r="U6" s="3"/>
      <c r="V6" s="3"/>
      <c r="W6" s="3"/>
      <c r="X6" s="3"/>
      <c r="Y6" s="3"/>
      <c r="Z6" s="3"/>
    </row>
    <row r="7" spans="1:26" ht="9.75" customHeight="1">
      <c r="A7" s="26"/>
      <c r="B7" s="26"/>
      <c r="C7" s="26"/>
      <c r="D7" s="27"/>
      <c r="E7" s="33"/>
      <c r="F7" s="33"/>
      <c r="G7" s="34"/>
      <c r="H7" s="33"/>
      <c r="I7" s="28"/>
      <c r="J7" s="26"/>
      <c r="K7" s="29"/>
      <c r="L7" s="30"/>
      <c r="M7" s="31"/>
      <c r="N7" s="31"/>
      <c r="O7" s="31"/>
      <c r="P7" s="26"/>
      <c r="Q7" s="26"/>
      <c r="R7" s="26"/>
      <c r="S7" s="5"/>
      <c r="T7" s="3"/>
      <c r="U7" s="3"/>
      <c r="V7" s="3"/>
      <c r="W7" s="3"/>
      <c r="X7" s="3"/>
      <c r="Y7" s="3"/>
      <c r="Z7" s="3"/>
    </row>
    <row r="8" spans="1:26" ht="16.5" customHeight="1">
      <c r="A8" s="26"/>
      <c r="B8" s="35"/>
      <c r="C8" s="36" t="s">
        <v>10</v>
      </c>
      <c r="D8" s="37"/>
      <c r="E8" s="37"/>
      <c r="F8" s="37"/>
      <c r="G8" s="35"/>
      <c r="H8" s="35"/>
      <c r="I8" s="35"/>
      <c r="J8" s="35"/>
      <c r="K8" s="35"/>
      <c r="L8" s="35"/>
      <c r="M8" s="35"/>
      <c r="N8" s="35"/>
      <c r="O8" s="26"/>
      <c r="P8" s="26"/>
      <c r="Q8" s="26"/>
      <c r="R8" s="26"/>
      <c r="S8" s="5"/>
      <c r="T8" s="3"/>
      <c r="U8" s="3"/>
      <c r="V8" s="3"/>
      <c r="W8" s="3"/>
      <c r="X8" s="3"/>
      <c r="Y8" s="3"/>
      <c r="Z8" s="3"/>
    </row>
    <row r="9" spans="1:26" ht="9" customHeight="1">
      <c r="A9" s="26"/>
      <c r="B9" s="26"/>
      <c r="C9" s="27"/>
      <c r="D9" s="38"/>
      <c r="E9" s="27"/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5"/>
      <c r="T9" s="3"/>
      <c r="U9" s="3"/>
      <c r="V9" s="3"/>
      <c r="W9" s="3"/>
      <c r="X9" s="3"/>
      <c r="Y9" s="3"/>
      <c r="Z9" s="3"/>
    </row>
    <row r="10" spans="1:26" ht="19.5" customHeight="1">
      <c r="A10" s="26"/>
      <c r="B10" s="26"/>
      <c r="C10" s="27" t="s">
        <v>11</v>
      </c>
      <c r="D10" s="9">
        <v>8</v>
      </c>
      <c r="E10" s="51" t="s">
        <v>3</v>
      </c>
      <c r="F10" s="27"/>
      <c r="G10" s="5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"/>
      <c r="U10" s="3"/>
      <c r="V10" s="3"/>
      <c r="W10" s="3"/>
      <c r="X10" s="3"/>
      <c r="Y10" s="3"/>
      <c r="Z10" s="3"/>
    </row>
    <row r="11" spans="1:26" ht="12.75" customHeight="1">
      <c r="A11" s="26"/>
      <c r="B11" s="26"/>
      <c r="C11" s="27"/>
      <c r="D11" s="38"/>
      <c r="E11" s="27"/>
      <c r="F11" s="27"/>
      <c r="G11" s="4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3"/>
      <c r="U11" s="3"/>
      <c r="V11" s="3"/>
      <c r="W11" s="3"/>
      <c r="X11" s="3"/>
      <c r="Y11" s="3"/>
      <c r="Z11" s="3"/>
    </row>
    <row r="12" spans="1:26" ht="19.5" customHeight="1">
      <c r="A12" s="26"/>
      <c r="B12" s="26"/>
      <c r="C12" s="39" t="s">
        <v>12</v>
      </c>
      <c r="D12" s="12">
        <v>6</v>
      </c>
      <c r="E12" s="51" t="s">
        <v>3</v>
      </c>
      <c r="F12" s="27"/>
      <c r="G12" s="58"/>
      <c r="H12" s="5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3"/>
      <c r="U12" s="3"/>
      <c r="V12" s="3"/>
      <c r="W12" s="3"/>
      <c r="X12" s="3"/>
      <c r="Y12" s="3"/>
      <c r="Z12" s="3"/>
    </row>
    <row r="13" spans="1:26" ht="11.25" customHeight="1">
      <c r="A13" s="26"/>
      <c r="B13" s="26"/>
      <c r="C13" s="27"/>
      <c r="D13" s="38"/>
      <c r="E13" s="27"/>
      <c r="F13" s="27"/>
      <c r="G13" s="49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3"/>
      <c r="U13" s="3"/>
      <c r="V13" s="3"/>
      <c r="W13" s="3"/>
      <c r="X13" s="3"/>
      <c r="Y13" s="3"/>
      <c r="Z13" s="3"/>
    </row>
    <row r="14" spans="1:26" ht="19.5" customHeight="1">
      <c r="A14" s="26"/>
      <c r="B14" s="26"/>
      <c r="C14" s="40" t="s">
        <v>13</v>
      </c>
      <c r="D14" s="13">
        <v>73</v>
      </c>
      <c r="E14" s="51"/>
      <c r="F14" s="27"/>
      <c r="G14" s="57" t="s">
        <v>33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3"/>
      <c r="U14" s="3"/>
      <c r="V14" s="3"/>
      <c r="W14" s="3"/>
      <c r="X14" s="3"/>
      <c r="Y14" s="3"/>
      <c r="Z14" s="3"/>
    </row>
    <row r="15" spans="1:26" ht="11.25" customHeight="1">
      <c r="A15" s="26"/>
      <c r="B15" s="26"/>
      <c r="C15" s="27"/>
      <c r="D15" s="38"/>
      <c r="E15" s="27"/>
      <c r="F15" s="27"/>
      <c r="G15" s="49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3"/>
      <c r="U15" s="3"/>
      <c r="V15" s="3"/>
      <c r="W15" s="3"/>
      <c r="X15" s="3"/>
      <c r="Y15" s="3"/>
      <c r="Z15" s="3"/>
    </row>
    <row r="16" spans="1:26" ht="16.5" customHeight="1">
      <c r="A16" s="26"/>
      <c r="B16" s="26"/>
      <c r="C16" s="41" t="s">
        <v>14</v>
      </c>
      <c r="D16" s="55">
        <f>D10*SIN(RADIANS(D14+D12-90))</f>
        <v>-1.5264719630123584</v>
      </c>
      <c r="E16" s="51" t="s">
        <v>4</v>
      </c>
      <c r="F16" s="27"/>
      <c r="G16" s="49" t="str">
        <f>IF(D16&lt;-3,"较大抬升型",IF(D16&lt;0,"轻微抬升型",IF(D16&lt;10,"轻微下降型","角度可能出现错误")))</f>
        <v>轻微抬升型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3"/>
      <c r="U16" s="3"/>
      <c r="V16" s="3"/>
      <c r="W16" s="3"/>
      <c r="X16" s="3"/>
      <c r="Y16" s="3"/>
      <c r="Z16" s="3"/>
    </row>
    <row r="17" spans="1:26" ht="10.5" customHeight="1">
      <c r="A17" s="26"/>
      <c r="B17" s="26"/>
      <c r="C17" s="27"/>
      <c r="D17" s="38"/>
      <c r="E17" s="6"/>
      <c r="F17" s="6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3"/>
      <c r="U17" s="3"/>
      <c r="V17" s="3"/>
      <c r="W17" s="3"/>
      <c r="X17" s="3"/>
      <c r="Y17" s="3"/>
      <c r="Z17" s="3"/>
    </row>
    <row r="18" spans="1:26" ht="16.5" customHeight="1">
      <c r="A18" s="26"/>
      <c r="B18" s="35"/>
      <c r="C18" s="36" t="s">
        <v>15</v>
      </c>
      <c r="D18" s="14"/>
      <c r="E18" s="8"/>
      <c r="F18" s="8"/>
      <c r="G18" s="15"/>
      <c r="H18" s="7"/>
      <c r="I18" s="7"/>
      <c r="J18" s="7"/>
      <c r="K18" s="7"/>
      <c r="L18" s="7"/>
      <c r="M18" s="7"/>
      <c r="N18" s="7"/>
      <c r="O18" s="5"/>
      <c r="P18" s="5"/>
      <c r="Q18" s="5"/>
      <c r="R18" s="5"/>
      <c r="S18" s="5"/>
      <c r="T18" s="3"/>
      <c r="U18" s="3"/>
      <c r="V18" s="3"/>
      <c r="W18" s="3"/>
      <c r="X18" s="3"/>
      <c r="Y18" s="3"/>
      <c r="Z18" s="3"/>
    </row>
    <row r="19" spans="1:26" ht="12" customHeight="1">
      <c r="A19" s="26"/>
      <c r="B19" s="26"/>
      <c r="C19" s="27"/>
      <c r="D19" s="38"/>
      <c r="E19" s="27"/>
      <c r="F19" s="27"/>
      <c r="G19" s="49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3"/>
      <c r="U19" s="3"/>
      <c r="V19" s="3"/>
      <c r="W19" s="3"/>
      <c r="X19" s="3"/>
      <c r="Y19" s="3"/>
      <c r="Z19" s="3"/>
    </row>
    <row r="20" spans="1:26" ht="19.5" customHeight="1">
      <c r="A20" s="26"/>
      <c r="B20" s="26"/>
      <c r="C20" s="27" t="s">
        <v>16</v>
      </c>
      <c r="D20" s="16">
        <v>10</v>
      </c>
      <c r="E20" s="51" t="s">
        <v>3</v>
      </c>
      <c r="F20" s="27"/>
      <c r="G20" s="49" t="str">
        <f>IF(D20&lt;0,"无法计算",IF(D20&lt;15,"合理值","似乎太长了"))</f>
        <v>合理值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3"/>
      <c r="U20" s="3"/>
      <c r="V20" s="3"/>
      <c r="W20" s="3"/>
      <c r="X20" s="3"/>
      <c r="Y20" s="3"/>
      <c r="Z20" s="3"/>
    </row>
    <row r="21" spans="1:26" ht="17.25" customHeight="1">
      <c r="A21" s="26"/>
      <c r="B21" s="26"/>
      <c r="C21" s="27"/>
      <c r="D21" s="38"/>
      <c r="E21" s="27"/>
      <c r="F21" s="27"/>
      <c r="G21" s="49"/>
      <c r="H21" s="26"/>
      <c r="I21" s="26"/>
      <c r="J21" s="26"/>
      <c r="K21" s="26"/>
      <c r="L21" s="26"/>
      <c r="M21" s="23"/>
      <c r="N21" s="23"/>
      <c r="O21" s="53" t="s">
        <v>32</v>
      </c>
      <c r="P21" s="26"/>
      <c r="Q21" s="26"/>
      <c r="R21" s="26"/>
      <c r="S21" s="26"/>
      <c r="T21" s="3"/>
      <c r="U21" s="3"/>
      <c r="V21" s="3"/>
      <c r="W21" s="3"/>
      <c r="X21" s="3"/>
      <c r="Y21" s="3"/>
      <c r="Z21" s="3"/>
    </row>
    <row r="22" spans="1:26" ht="19.5" customHeight="1">
      <c r="A22" s="26"/>
      <c r="B22" s="26"/>
      <c r="C22" s="27" t="s">
        <v>17</v>
      </c>
      <c r="D22" s="16">
        <v>-6</v>
      </c>
      <c r="E22" s="51" t="s">
        <v>3</v>
      </c>
      <c r="F22" s="27"/>
      <c r="G22" s="49" t="str">
        <f>IF(D22&lt;0,"负角度安装",IF(D22&lt;36,"合理值","角度出现错误"))</f>
        <v>负角度安装</v>
      </c>
      <c r="H22" s="26"/>
      <c r="I22" s="26"/>
      <c r="J22" s="26"/>
      <c r="K22" s="26"/>
      <c r="L22" s="26"/>
      <c r="M22" s="23"/>
      <c r="N22" s="23"/>
      <c r="O22" s="34"/>
      <c r="P22" s="26"/>
      <c r="Q22" s="26"/>
      <c r="R22" s="26"/>
      <c r="S22" s="26"/>
      <c r="T22" s="3"/>
      <c r="U22" s="3"/>
      <c r="V22" s="3"/>
      <c r="W22" s="3"/>
      <c r="X22" s="3"/>
      <c r="Y22" s="3"/>
      <c r="Z22" s="3"/>
    </row>
    <row r="23" spans="1:26" ht="16.5" customHeight="1">
      <c r="A23" s="26"/>
      <c r="B23" s="26"/>
      <c r="C23" s="27"/>
      <c r="D23" s="38"/>
      <c r="E23" s="27"/>
      <c r="F23" s="27"/>
      <c r="G23" s="49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"/>
      <c r="U23" s="3"/>
      <c r="V23" s="3"/>
      <c r="W23" s="3"/>
      <c r="X23" s="3"/>
      <c r="Y23" s="3"/>
      <c r="Z23" s="3"/>
    </row>
    <row r="24" spans="1:26" ht="16.5" customHeight="1">
      <c r="A24" s="26"/>
      <c r="B24" s="26"/>
      <c r="C24" s="41" t="s">
        <v>18</v>
      </c>
      <c r="D24" s="55">
        <f>D20*SIN(RADIANS(D14+D22-90))</f>
        <v>-3.9073112848927378</v>
      </c>
      <c r="E24" s="51" t="s">
        <v>4</v>
      </c>
      <c r="F24" s="27"/>
      <c r="G24" s="49" t="str">
        <f>IF(D24&lt;-3,"较大抬升",IF(D24&lt;0,"轻微抬升",IF(D24&lt;10,"轻微下降","角度错误")))</f>
        <v>较大抬升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3"/>
      <c r="U24" s="3"/>
      <c r="V24" s="3"/>
      <c r="W24" s="3"/>
      <c r="X24" s="3"/>
      <c r="Y24" s="3"/>
      <c r="Z24" s="3"/>
    </row>
    <row r="25" spans="1:26" ht="6.75" customHeight="1">
      <c r="A25" s="26"/>
      <c r="B25" s="26"/>
      <c r="C25" s="27"/>
      <c r="D25" s="56"/>
      <c r="E25" s="27"/>
      <c r="F25" s="27"/>
      <c r="G25" s="49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3"/>
      <c r="U25" s="3"/>
      <c r="V25" s="3"/>
      <c r="W25" s="3"/>
      <c r="X25" s="3"/>
      <c r="Y25" s="3"/>
      <c r="Z25" s="3"/>
    </row>
    <row r="26" spans="1:26" ht="16.5" customHeight="1">
      <c r="A26" s="26"/>
      <c r="B26" s="26"/>
      <c r="C26" s="41" t="s">
        <v>19</v>
      </c>
      <c r="D26" s="55">
        <f>D24-D16</f>
        <v>-2.3808393218803792</v>
      </c>
      <c r="E26" s="51" t="s">
        <v>4</v>
      </c>
      <c r="F26" s="27"/>
      <c r="G26" s="49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3"/>
      <c r="U26" s="3"/>
      <c r="V26" s="3"/>
      <c r="W26" s="3"/>
      <c r="X26" s="3"/>
      <c r="Y26" s="3"/>
      <c r="Z26" s="3"/>
    </row>
    <row r="27" spans="1:26" ht="8.25" customHeight="1">
      <c r="A27" s="26"/>
      <c r="B27" s="26"/>
      <c r="C27" s="27"/>
      <c r="D27" s="38"/>
      <c r="E27" s="27"/>
      <c r="F27" s="27"/>
      <c r="G27" s="49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"/>
      <c r="U27" s="3"/>
      <c r="V27" s="3"/>
      <c r="W27" s="3"/>
      <c r="X27" s="3"/>
      <c r="Y27" s="3"/>
      <c r="Z27" s="3"/>
    </row>
    <row r="28" spans="1:26" ht="16.5" customHeight="1">
      <c r="A28" s="26"/>
      <c r="B28" s="35"/>
      <c r="C28" s="36" t="s">
        <v>20</v>
      </c>
      <c r="D28" s="14"/>
      <c r="E28" s="37"/>
      <c r="F28" s="37"/>
      <c r="G28" s="54"/>
      <c r="H28" s="35"/>
      <c r="I28" s="35"/>
      <c r="J28" s="35"/>
      <c r="K28" s="35"/>
      <c r="L28" s="35"/>
      <c r="M28" s="35"/>
      <c r="N28" s="35"/>
      <c r="O28" s="26"/>
      <c r="P28" s="26"/>
      <c r="Q28" s="26"/>
      <c r="R28" s="26"/>
      <c r="S28" s="26"/>
      <c r="T28" s="3"/>
      <c r="U28" s="3"/>
      <c r="V28" s="3"/>
      <c r="W28" s="3"/>
      <c r="X28" s="3"/>
      <c r="Y28" s="3"/>
      <c r="Z28" s="3"/>
    </row>
    <row r="29" spans="1:26" ht="11.25" customHeight="1">
      <c r="A29" s="26"/>
      <c r="B29" s="26"/>
      <c r="C29" s="27"/>
      <c r="D29" s="38"/>
      <c r="E29" s="27"/>
      <c r="F29" s="27"/>
      <c r="G29" s="49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5"/>
      <c r="S29" s="5"/>
      <c r="T29" s="3"/>
      <c r="U29" s="3"/>
      <c r="V29" s="3"/>
      <c r="W29" s="3"/>
      <c r="X29" s="3"/>
      <c r="Y29" s="3"/>
      <c r="Z29" s="3"/>
    </row>
    <row r="30" spans="1:26" ht="19.5" customHeight="1">
      <c r="A30" s="26"/>
      <c r="B30" s="26"/>
      <c r="C30" s="27" t="s">
        <v>21</v>
      </c>
      <c r="D30" s="16">
        <v>2.7</v>
      </c>
      <c r="E30" s="51" t="s">
        <v>3</v>
      </c>
      <c r="F30" s="27"/>
      <c r="G30" s="49" t="str">
        <f>IF(D30&lt;0,"为舒适而抬升",IF(D30=0,"无变化",IF(D30&lt;8,"可能移去太多垫圈了","无法计算")))</f>
        <v>可能移去太多垫圈了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"/>
      <c r="S30" s="5"/>
      <c r="T30" s="3"/>
      <c r="U30" s="3"/>
      <c r="V30" s="3"/>
      <c r="W30" s="3"/>
      <c r="X30" s="3"/>
      <c r="Y30" s="3"/>
      <c r="Z30" s="3"/>
    </row>
    <row r="31" spans="1:26" ht="9.75" customHeight="1">
      <c r="A31" s="26"/>
      <c r="B31" s="26"/>
      <c r="C31" s="27"/>
      <c r="D31" s="38"/>
      <c r="E31" s="27"/>
      <c r="F31" s="27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5"/>
      <c r="S31" s="5"/>
      <c r="T31" s="3"/>
      <c r="U31" s="3"/>
      <c r="V31" s="3"/>
      <c r="W31" s="3"/>
      <c r="X31" s="3"/>
      <c r="Y31" s="3"/>
      <c r="Z31" s="3"/>
    </row>
    <row r="32" spans="1:26" ht="16.5" customHeight="1">
      <c r="A32" s="26"/>
      <c r="B32" s="26"/>
      <c r="C32" s="41" t="s">
        <v>22</v>
      </c>
      <c r="D32" s="55">
        <f>D26+D30</f>
        <v>0.31916067811962101</v>
      </c>
      <c r="E32" s="51" t="s">
        <v>4</v>
      </c>
      <c r="F32" s="27"/>
      <c r="G32" s="52" t="s">
        <v>23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5"/>
      <c r="S32" s="5"/>
      <c r="T32" s="3"/>
      <c r="U32" s="3"/>
      <c r="V32" s="3"/>
      <c r="W32" s="3"/>
      <c r="X32" s="3"/>
      <c r="Y32" s="3"/>
      <c r="Z32" s="3"/>
    </row>
    <row r="33" spans="1:26" ht="6.75" customHeight="1">
      <c r="A33" s="26"/>
      <c r="B33" s="26"/>
      <c r="C33" s="27"/>
      <c r="D33" s="38"/>
      <c r="E33" s="27"/>
      <c r="F33" s="27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"/>
      <c r="S33" s="5"/>
      <c r="T33" s="3"/>
      <c r="U33" s="3"/>
      <c r="V33" s="3"/>
      <c r="W33" s="3"/>
      <c r="X33" s="3"/>
      <c r="Y33" s="3"/>
      <c r="Z33" s="3"/>
    </row>
    <row r="34" spans="1:26" ht="16.5" customHeight="1">
      <c r="A34" s="26"/>
      <c r="B34" s="35"/>
      <c r="C34" s="36" t="s">
        <v>24</v>
      </c>
      <c r="D34" s="14"/>
      <c r="E34" s="37"/>
      <c r="F34" s="37"/>
      <c r="G34" s="35"/>
      <c r="H34" s="35"/>
      <c r="I34" s="35"/>
      <c r="J34" s="35"/>
      <c r="K34" s="35"/>
      <c r="L34" s="35"/>
      <c r="M34" s="35"/>
      <c r="N34" s="35"/>
      <c r="O34" s="26"/>
      <c r="P34" s="26"/>
      <c r="Q34" s="26"/>
      <c r="R34" s="5"/>
      <c r="S34" s="5"/>
      <c r="T34" s="3"/>
      <c r="U34" s="3"/>
      <c r="V34" s="3"/>
      <c r="W34" s="3"/>
      <c r="X34" s="3"/>
      <c r="Y34" s="3"/>
      <c r="Z34" s="3"/>
    </row>
    <row r="35" spans="1:26" ht="5.25" customHeight="1">
      <c r="A35" s="26"/>
      <c r="B35" s="26"/>
      <c r="C35" s="27"/>
      <c r="D35" s="38"/>
      <c r="E35" s="27"/>
      <c r="F35" s="27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5"/>
      <c r="S35" s="5"/>
      <c r="T35" s="3"/>
      <c r="U35" s="3"/>
      <c r="V35" s="3"/>
      <c r="W35" s="3"/>
      <c r="X35" s="3"/>
      <c r="Y35" s="3"/>
      <c r="Z35" s="3"/>
    </row>
    <row r="36" spans="1:26" ht="19.5" customHeight="1">
      <c r="A36" s="26"/>
      <c r="B36" s="26"/>
      <c r="C36" s="27" t="s">
        <v>25</v>
      </c>
      <c r="D36" s="17">
        <v>60</v>
      </c>
      <c r="E36" s="51" t="s">
        <v>3</v>
      </c>
      <c r="F36" s="27"/>
      <c r="G36" s="49" t="s">
        <v>26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5"/>
      <c r="S36" s="5"/>
      <c r="T36" s="3"/>
      <c r="U36" s="3"/>
      <c r="V36" s="3"/>
      <c r="W36" s="3"/>
      <c r="X36" s="3"/>
      <c r="Y36" s="3"/>
      <c r="Z36" s="3"/>
    </row>
    <row r="37" spans="1:26" ht="3" customHeight="1">
      <c r="A37" s="26"/>
      <c r="B37" s="26"/>
      <c r="C37" s="27"/>
      <c r="D37" s="18"/>
      <c r="E37" s="10"/>
      <c r="F37" s="6"/>
      <c r="G37" s="11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3"/>
      <c r="U37" s="3"/>
      <c r="V37" s="3"/>
      <c r="W37" s="3"/>
      <c r="X37" s="3"/>
      <c r="Y37" s="3"/>
      <c r="Z37" s="3"/>
    </row>
    <row r="38" spans="1:26" ht="9" customHeight="1">
      <c r="A38" s="26"/>
      <c r="B38" s="26"/>
      <c r="C38" s="27"/>
      <c r="D38" s="44">
        <f>0.621371*D36</f>
        <v>37.282260000000001</v>
      </c>
      <c r="E38" s="45" t="s">
        <v>5</v>
      </c>
      <c r="F38" s="27"/>
      <c r="G38" s="26"/>
      <c r="H38" s="45"/>
      <c r="I38" s="26"/>
      <c r="J38" s="26"/>
      <c r="K38" s="26"/>
      <c r="L38" s="26"/>
      <c r="M38" s="26"/>
      <c r="N38" s="26"/>
      <c r="O38" s="26"/>
      <c r="P38" s="26"/>
      <c r="Q38" s="5"/>
      <c r="R38" s="5"/>
      <c r="S38" s="5"/>
      <c r="T38" s="3"/>
      <c r="U38" s="3"/>
      <c r="V38" s="3"/>
      <c r="W38" s="3"/>
      <c r="X38" s="3"/>
      <c r="Y38" s="3"/>
      <c r="Z38" s="3"/>
    </row>
    <row r="39" spans="1:26" ht="16.5" customHeight="1">
      <c r="A39" s="26"/>
      <c r="B39" s="35"/>
      <c r="C39" s="36" t="s">
        <v>27</v>
      </c>
      <c r="D39" s="46"/>
      <c r="E39" s="37"/>
      <c r="F39" s="37"/>
      <c r="G39" s="35"/>
      <c r="H39" s="35"/>
      <c r="I39" s="35"/>
      <c r="J39" s="35"/>
      <c r="K39" s="35"/>
      <c r="L39" s="35"/>
      <c r="M39" s="35"/>
      <c r="N39" s="35"/>
      <c r="O39" s="26"/>
      <c r="P39" s="26"/>
      <c r="Q39" s="5"/>
      <c r="R39" s="5"/>
      <c r="S39" s="5"/>
      <c r="T39" s="3"/>
      <c r="U39" s="3"/>
      <c r="V39" s="3"/>
      <c r="W39" s="3"/>
      <c r="X39" s="3"/>
      <c r="Y39" s="3"/>
      <c r="Z39" s="3"/>
    </row>
    <row r="40" spans="1:26" ht="9" customHeight="1">
      <c r="A40" s="26"/>
      <c r="B40" s="26"/>
      <c r="C40" s="27"/>
      <c r="D40" s="38"/>
      <c r="E40" s="27"/>
      <c r="F40" s="27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5"/>
      <c r="R40" s="5"/>
      <c r="S40" s="5"/>
      <c r="T40" s="3"/>
      <c r="U40" s="3"/>
      <c r="V40" s="3"/>
      <c r="W40" s="3"/>
      <c r="X40" s="3"/>
      <c r="Y40" s="3"/>
      <c r="Z40" s="3"/>
    </row>
    <row r="41" spans="1:26" ht="18" customHeight="1">
      <c r="A41" s="59" t="s">
        <v>6</v>
      </c>
      <c r="B41" s="60"/>
      <c r="C41" s="42" t="s">
        <v>28</v>
      </c>
      <c r="D41" s="47">
        <f>Sheet2!B3*((Sheet2!B5)/100)</f>
        <v>2.2400912818872474</v>
      </c>
      <c r="E41" s="42"/>
      <c r="F41" s="48"/>
      <c r="G41" s="49" t="str">
        <f>IF(D41&lt;1,"没有节省功率",IF(D41&lt;6,"节省较少的功率",IF(D41&lt;11,"节省显著的功率","节省了非常多的功率！G43")))</f>
        <v>节省较少的功率</v>
      </c>
      <c r="H41" s="26"/>
      <c r="I41" s="26"/>
      <c r="J41" s="26"/>
      <c r="K41" s="26"/>
      <c r="L41" s="26"/>
      <c r="M41" s="26"/>
      <c r="N41" s="26"/>
      <c r="O41" s="26"/>
      <c r="P41" s="26"/>
      <c r="Q41" s="5"/>
      <c r="R41" s="5"/>
      <c r="S41" s="5"/>
      <c r="T41" s="3"/>
      <c r="U41" s="3"/>
      <c r="V41" s="3"/>
      <c r="W41" s="3"/>
      <c r="X41" s="3"/>
      <c r="Y41" s="3"/>
      <c r="Z41" s="3"/>
    </row>
    <row r="42" spans="1:26" ht="6" customHeight="1">
      <c r="A42" s="26"/>
      <c r="B42" s="26"/>
      <c r="C42" s="43"/>
      <c r="D42" s="50"/>
      <c r="E42" s="27"/>
      <c r="F42" s="27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5"/>
      <c r="R42" s="5"/>
      <c r="S42" s="5"/>
      <c r="T42" s="3"/>
      <c r="U42" s="3"/>
      <c r="V42" s="3"/>
      <c r="W42" s="3"/>
      <c r="X42" s="3"/>
      <c r="Y42" s="3"/>
      <c r="Z42" s="3"/>
    </row>
    <row r="43" spans="1:26" ht="18" customHeight="1">
      <c r="A43" s="26"/>
      <c r="B43" s="60"/>
      <c r="C43" s="42" t="s">
        <v>29</v>
      </c>
      <c r="D43" s="47">
        <f>Sheet2!B7*10*Sheet2!B5</f>
        <v>2.6059360245124505</v>
      </c>
      <c r="E43" s="42"/>
      <c r="F43" s="48"/>
      <c r="G43" s="49" t="str">
        <f>IF(D43&lt;9,"节省了很少的时间",IF(D43&lt;29,"节省了一点时间，还不错",IF(D43&lt;60,"节省了许多时间","节省了非常多时间!")))</f>
        <v>节省了很少的时间</v>
      </c>
      <c r="H43" s="26"/>
      <c r="I43" s="26"/>
      <c r="J43" s="26"/>
      <c r="K43" s="26"/>
      <c r="L43" s="26"/>
      <c r="M43" s="26"/>
      <c r="N43" s="26"/>
      <c r="O43" s="26"/>
      <c r="P43" s="26"/>
      <c r="Q43" s="5"/>
      <c r="R43" s="5"/>
      <c r="S43" s="5"/>
      <c r="T43" s="3"/>
      <c r="U43" s="3"/>
      <c r="V43" s="3"/>
      <c r="W43" s="3"/>
      <c r="X43" s="3"/>
      <c r="Y43" s="3"/>
      <c r="Z43" s="3"/>
    </row>
    <row r="44" spans="1:26" ht="8.25" customHeight="1">
      <c r="A44" s="26"/>
      <c r="B44" s="26"/>
      <c r="C44" s="43"/>
      <c r="D44" s="50"/>
      <c r="E44" s="27"/>
      <c r="F44" s="27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5"/>
      <c r="R44" s="5"/>
      <c r="S44" s="5"/>
      <c r="T44" s="3"/>
      <c r="U44" s="3"/>
      <c r="V44" s="3"/>
      <c r="W44" s="3"/>
      <c r="X44" s="3"/>
      <c r="Y44" s="3"/>
      <c r="Z44" s="3"/>
    </row>
    <row r="45" spans="1:26" ht="18" customHeight="1">
      <c r="A45" s="26"/>
      <c r="B45" s="60"/>
      <c r="C45" s="42" t="s">
        <v>30</v>
      </c>
      <c r="D45" s="47">
        <f>100*D43/(3600*(40/D36))</f>
        <v>0.10858066768801876</v>
      </c>
      <c r="E45" s="42"/>
      <c r="F45" s="48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5"/>
      <c r="R45" s="5"/>
      <c r="S45" s="5"/>
      <c r="T45" s="3"/>
      <c r="U45" s="3"/>
      <c r="V45" s="3"/>
      <c r="W45" s="3"/>
      <c r="X45" s="3"/>
      <c r="Y45" s="3"/>
      <c r="Z45" s="3"/>
    </row>
    <row r="46" spans="1:26" ht="12.75" customHeight="1">
      <c r="A46" s="26"/>
      <c r="B46" s="26"/>
      <c r="C46" s="43"/>
      <c r="D46" s="43"/>
      <c r="E46" s="27"/>
      <c r="F46" s="27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5"/>
      <c r="R46" s="5"/>
      <c r="S46" s="5"/>
      <c r="T46" s="3"/>
      <c r="U46" s="3"/>
      <c r="V46" s="3"/>
      <c r="W46" s="3"/>
      <c r="X46" s="3"/>
      <c r="Y46" s="3"/>
      <c r="Z46" s="3"/>
    </row>
    <row r="47" spans="1:26" ht="16.5" customHeight="1">
      <c r="A47" s="26"/>
      <c r="B47" s="35"/>
      <c r="C47" s="37" t="s">
        <v>31</v>
      </c>
      <c r="D47" s="46"/>
      <c r="E47" s="37"/>
      <c r="F47" s="37"/>
      <c r="G47" s="35"/>
      <c r="H47" s="35"/>
      <c r="I47" s="35"/>
      <c r="J47" s="35"/>
      <c r="K47" s="35"/>
      <c r="L47" s="35"/>
      <c r="M47" s="35"/>
      <c r="N47" s="35"/>
      <c r="O47" s="26"/>
      <c r="P47" s="26"/>
      <c r="Q47" s="5"/>
      <c r="R47" s="5"/>
      <c r="S47" s="5"/>
      <c r="T47" s="3"/>
      <c r="U47" s="3"/>
      <c r="V47" s="3"/>
      <c r="W47" s="3"/>
      <c r="X47" s="3"/>
      <c r="Y47" s="3"/>
      <c r="Z47" s="3"/>
    </row>
    <row r="48" spans="1:26" ht="16.5" customHeight="1">
      <c r="A48" s="5"/>
      <c r="B48" s="5"/>
      <c r="C48" s="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5"/>
      <c r="R48" s="5"/>
      <c r="S48" s="5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10"/>
      <c r="C49" s="19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sheetProtection algorithmName="SHA-512" hashValue="/vbGgkU8QAS7YE2gUsSIZqBw3UPxVbGYMPHyfJKqp44LHPB9ZDI5QugPVdGGXflI1Vk4+gPQnuhp4q0fjijzXw==" saltValue="31nogEjmLTkmK9R4aZkspg==" spinCount="100000" sheet="1" objects="1" scenarios="1"/>
  <phoneticPr fontId="25" type="noConversion"/>
  <dataValidations count="6">
    <dataValidation type="decimal" allowBlank="1" showDropDown="1" showErrorMessage="1" sqref="D10 D20">
      <formula1>0</formula1>
      <formula2>21</formula2>
    </dataValidation>
    <dataValidation type="decimal" allowBlank="1" showInputMessage="1" showErrorMessage="1" prompt=" - " sqref="H4:H5 E6:E7">
      <formula1>0</formula1>
      <formula2>10</formula2>
    </dataValidation>
    <dataValidation type="decimal" allowBlank="1" showDropDown="1" showErrorMessage="1" sqref="D36">
      <formula1>1</formula1>
      <formula2>99</formula2>
    </dataValidation>
    <dataValidation type="decimal" allowBlank="1" showDropDown="1" showErrorMessage="1" sqref="D12 D22">
      <formula1>-50</formula1>
      <formula2>55</formula2>
    </dataValidation>
    <dataValidation type="decimal" allowBlank="1" showDropDown="1" showErrorMessage="1" sqref="D30">
      <formula1>-3</formula1>
      <formula2>15</formula2>
    </dataValidation>
    <dataValidation type="decimal" allowBlank="1" showDropDown="1" showErrorMessage="1" sqref="D14">
      <formula1>69</formula1>
      <formula2>79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/>
  <cols>
    <col min="1" max="26" width="8" customWidth="1"/>
  </cols>
  <sheetData>
    <row r="1" spans="1:8" ht="12.75" customHeight="1"/>
    <row r="2" spans="1:8" ht="12.75" customHeight="1">
      <c r="A2" s="1"/>
      <c r="B2" s="1"/>
      <c r="C2" s="1"/>
    </row>
    <row r="3" spans="1:8" ht="12.75" customHeight="1">
      <c r="A3" s="1"/>
      <c r="B3" s="1">
        <f>0.0629*(Sheet1!D36)^2.2763</f>
        <v>701.86944553603939</v>
      </c>
      <c r="C3" s="1"/>
    </row>
    <row r="4" spans="1:8" ht="12.75" customHeight="1">
      <c r="A4" s="1"/>
      <c r="B4" s="1"/>
      <c r="C4" s="1"/>
    </row>
    <row r="5" spans="1:8" ht="12.75" customHeight="1">
      <c r="A5" s="1"/>
      <c r="B5" s="2">
        <f>Sheet1!D32</f>
        <v>0.31916067811962101</v>
      </c>
      <c r="C5" s="1"/>
    </row>
    <row r="6" spans="1:8" ht="12.75" customHeight="1">
      <c r="A6" s="1"/>
      <c r="B6" s="1"/>
      <c r="C6" s="1"/>
      <c r="E6" t="s">
        <v>0</v>
      </c>
      <c r="F6" t="s">
        <v>1</v>
      </c>
    </row>
    <row r="7" spans="1:8" ht="12.75" customHeight="1">
      <c r="A7" s="1" t="s">
        <v>2</v>
      </c>
      <c r="B7" s="1">
        <f>SQRT(40/Sheet1!D36)</f>
        <v>0.81649658092772603</v>
      </c>
      <c r="C7" s="1"/>
      <c r="E7">
        <v>10</v>
      </c>
      <c r="F7">
        <v>15.1</v>
      </c>
      <c r="H7">
        <f t="shared" ref="H7:H17" si="0">0.0629*(E7)^2.2763</f>
        <v>11.883671700790162</v>
      </c>
    </row>
    <row r="8" spans="1:8" ht="12.75" customHeight="1">
      <c r="A8" s="1"/>
      <c r="B8" s="1"/>
      <c r="C8" s="1"/>
      <c r="E8">
        <v>15</v>
      </c>
      <c r="F8">
        <v>29.12</v>
      </c>
      <c r="H8">
        <f t="shared" si="0"/>
        <v>29.907986671668738</v>
      </c>
    </row>
    <row r="9" spans="1:8" ht="12.75" customHeight="1">
      <c r="A9" s="1"/>
      <c r="B9" s="1"/>
      <c r="C9" s="1"/>
      <c r="E9">
        <v>20</v>
      </c>
      <c r="F9">
        <v>50.89</v>
      </c>
      <c r="H9">
        <f t="shared" si="0"/>
        <v>57.5685412135362</v>
      </c>
    </row>
    <row r="10" spans="1:8" ht="12.75" customHeight="1">
      <c r="A10" s="1"/>
      <c r="B10" s="1"/>
      <c r="C10" s="1"/>
      <c r="E10">
        <v>25</v>
      </c>
      <c r="F10">
        <v>83</v>
      </c>
      <c r="H10">
        <f t="shared" si="0"/>
        <v>95.671258564508406</v>
      </c>
    </row>
    <row r="11" spans="1:8" ht="12.75" customHeight="1">
      <c r="A11" s="1"/>
      <c r="B11" s="1"/>
      <c r="C11" s="1"/>
      <c r="E11">
        <v>30</v>
      </c>
      <c r="F11">
        <v>128.04</v>
      </c>
      <c r="H11">
        <f t="shared" si="0"/>
        <v>144.88444368648896</v>
      </c>
    </row>
    <row r="12" spans="1:8" ht="12.75" customHeight="1">
      <c r="E12">
        <v>35</v>
      </c>
      <c r="F12">
        <v>188.59</v>
      </c>
      <c r="H12">
        <f t="shared" si="0"/>
        <v>205.78453547100798</v>
      </c>
    </row>
    <row r="13" spans="1:8" ht="12.75" customHeight="1">
      <c r="E13">
        <v>40</v>
      </c>
      <c r="F13">
        <v>267.2</v>
      </c>
      <c r="H13">
        <f t="shared" si="0"/>
        <v>278.88156294609354</v>
      </c>
    </row>
    <row r="14" spans="1:8" ht="12.75" customHeight="1">
      <c r="E14">
        <v>45</v>
      </c>
      <c r="F14">
        <v>366.57</v>
      </c>
      <c r="H14">
        <f t="shared" si="0"/>
        <v>364.63494783514886</v>
      </c>
    </row>
    <row r="15" spans="1:8" ht="12.75" customHeight="1">
      <c r="E15">
        <v>50</v>
      </c>
      <c r="F15">
        <v>489.2</v>
      </c>
      <c r="H15">
        <f t="shared" si="0"/>
        <v>463.46406483575043</v>
      </c>
    </row>
    <row r="16" spans="1:8" ht="12.75" customHeight="1">
      <c r="E16">
        <v>55</v>
      </c>
      <c r="F16">
        <v>637.6</v>
      </c>
      <c r="H16">
        <f t="shared" si="0"/>
        <v>575.75568588643057</v>
      </c>
    </row>
    <row r="17" spans="5:8" ht="12.75" customHeight="1">
      <c r="E17">
        <v>60</v>
      </c>
      <c r="F17">
        <v>814.5</v>
      </c>
      <c r="H17">
        <f t="shared" si="0"/>
        <v>701.86944553603939</v>
      </c>
    </row>
    <row r="18" spans="5:8" ht="12.75" customHeight="1"/>
    <row r="19" spans="5:8" ht="12.75" customHeight="1"/>
    <row r="20" spans="5:8" ht="12.75" customHeight="1"/>
    <row r="21" spans="5:8" ht="12.75" customHeight="1"/>
    <row r="22" spans="5:8" ht="12.75" customHeight="1"/>
    <row r="23" spans="5:8" ht="12.75" customHeight="1"/>
    <row r="24" spans="5:8" ht="12.75" customHeight="1"/>
    <row r="25" spans="5:8" ht="12.75" customHeight="1"/>
    <row r="26" spans="5:8" ht="12.75" customHeight="1"/>
    <row r="27" spans="5:8" ht="12.75" customHeight="1"/>
    <row r="28" spans="5:8" ht="12.75" customHeight="1"/>
    <row r="29" spans="5:8" ht="12.75" customHeight="1"/>
    <row r="30" spans="5:8" ht="12.75" customHeight="1"/>
    <row r="31" spans="5:8" ht="12.75" customHeight="1"/>
    <row r="32" spans="5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leave a comment on this tab if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2017-12-27T08:19:38Z</dcterms:created>
  <dcterms:modified xsi:type="dcterms:W3CDTF">2017-12-27T08:53:32Z</dcterms:modified>
</cp:coreProperties>
</file>